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VRAKATSELIS\ASEP-ARXEIA\05ΑΣΕΠ-ΕΛΕΓΧΟΙ-ΔΙΑΓΩΝ\16_2022_1Γ-ΑΑΔΕ\4ΠΡΟΣΩΡΙΝΑ\ΠΕ ΠΡΟΣΩΡΙΝΑ\"/>
    </mc:Choice>
  </mc:AlternateContent>
  <bookViews>
    <workbookView xWindow="-105" yWindow="-105" windowWidth="23250" windowHeight="12570"/>
  </bookViews>
  <sheets>
    <sheet name="1Γ_2022_ΠΕ_ΑΠΟΡΡΙΠΤΕΟΙ" sheetId="2" r:id="rId1"/>
  </sheets>
  <definedNames>
    <definedName name="_xlnm._FilterDatabase" localSheetId="0" hidden="1">'1Γ_2022_ΠΕ_ΑΠΟΡΡΙΠΤΕΟΙ'!$A$8:$C$5804</definedName>
    <definedName name="_xlnm.Print_Titles" localSheetId="0">'1Γ_2022_ΠΕ_ΑΠΟΡΡΙΠΤΕΟΙ'!$1:$8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96" i="2" l="1"/>
  <c r="B5213" i="2"/>
  <c r="B808" i="2"/>
  <c r="B1034" i="2"/>
  <c r="B1767" i="2"/>
  <c r="B244" i="2"/>
  <c r="B3216" i="2"/>
  <c r="B2107" i="2"/>
  <c r="B4624" i="2"/>
  <c r="B3957" i="2"/>
  <c r="B3148" i="2"/>
  <c r="B1586" i="2"/>
  <c r="B5484" i="2"/>
  <c r="B4973" i="2"/>
  <c r="B3036" i="2"/>
  <c r="B2769" i="2"/>
  <c r="B2283" i="2"/>
  <c r="B3208" i="2"/>
  <c r="B3551" i="2"/>
  <c r="B4029" i="2"/>
  <c r="B647" i="2"/>
  <c r="B401" i="2"/>
  <c r="B3374" i="2"/>
  <c r="B2002" i="2"/>
  <c r="B4500" i="2"/>
  <c r="B4688" i="2"/>
  <c r="B4605" i="2"/>
  <c r="B4064" i="2"/>
  <c r="B2666" i="2"/>
  <c r="B847" i="2"/>
  <c r="B975" i="2"/>
  <c r="B399" i="2"/>
  <c r="B5554" i="2"/>
  <c r="B4594" i="2"/>
  <c r="B3139" i="2"/>
  <c r="B3498" i="2"/>
  <c r="B2554" i="2"/>
  <c r="B3481" i="2"/>
  <c r="B2493" i="2"/>
  <c r="B4836" i="2"/>
  <c r="B3306" i="2"/>
  <c r="B4710" i="2"/>
  <c r="B1131" i="2"/>
  <c r="B3406" i="2"/>
  <c r="B4532" i="2"/>
  <c r="B4312" i="2"/>
  <c r="B42" i="2"/>
  <c r="B3472" i="2"/>
  <c r="B2239" i="2"/>
  <c r="B5743" i="2"/>
  <c r="B221" i="2"/>
  <c r="B4993" i="2"/>
  <c r="B4822" i="2"/>
  <c r="B5782" i="2"/>
  <c r="B72" i="2"/>
  <c r="B498" i="2"/>
  <c r="B3022" i="2"/>
  <c r="B5130" i="2"/>
  <c r="B276" i="2"/>
  <c r="B1117" i="2"/>
  <c r="B448" i="2"/>
  <c r="B2582" i="2"/>
  <c r="B589" i="2"/>
  <c r="B3401" i="2"/>
  <c r="B3202" i="2"/>
  <c r="B3214" i="2"/>
  <c r="B1881" i="2"/>
  <c r="B4263" i="2"/>
  <c r="B5702" i="2"/>
  <c r="B1620" i="2"/>
  <c r="B4785" i="2"/>
  <c r="B2359" i="2"/>
  <c r="B709" i="2"/>
  <c r="B4615" i="2"/>
  <c r="B5717" i="2"/>
  <c r="B1426" i="2"/>
  <c r="B1919" i="2"/>
  <c r="B3883" i="2"/>
  <c r="B2231" i="2"/>
  <c r="B1989" i="2"/>
  <c r="B458" i="2"/>
  <c r="B1804" i="2"/>
  <c r="B3333" i="2"/>
  <c r="B2155" i="2"/>
  <c r="B2935" i="2"/>
  <c r="B1631" i="2"/>
  <c r="B2549" i="2"/>
  <c r="B3209" i="2"/>
  <c r="B1106" i="2"/>
  <c r="B246" i="2"/>
  <c r="B1966" i="2"/>
  <c r="B3779" i="2"/>
  <c r="B5251" i="2"/>
  <c r="B2498" i="2"/>
  <c r="B2501" i="2"/>
  <c r="B1690" i="2"/>
  <c r="B2472" i="2"/>
  <c r="B4558" i="2"/>
  <c r="B4042" i="2"/>
  <c r="B315" i="2"/>
  <c r="B2651" i="2"/>
  <c r="B2202" i="2"/>
  <c r="B5094" i="2"/>
  <c r="B4322" i="2"/>
  <c r="B3386" i="2"/>
  <c r="B2939" i="2"/>
  <c r="B2167" i="2"/>
  <c r="B2341" i="2"/>
  <c r="B297" i="2"/>
  <c r="B3185" i="2"/>
  <c r="B2268" i="2"/>
  <c r="B243" i="2"/>
  <c r="B4005" i="2"/>
  <c r="B2553" i="2"/>
  <c r="B251" i="2"/>
  <c r="B634" i="2"/>
  <c r="B5047" i="2"/>
  <c r="B3638" i="2"/>
  <c r="B3484" i="2"/>
  <c r="B177" i="2"/>
  <c r="B407" i="2"/>
  <c r="B5160" i="2"/>
  <c r="B5423" i="2"/>
  <c r="B1129" i="2"/>
  <c r="B1562" i="2"/>
  <c r="B1442" i="2"/>
  <c r="B87" i="2"/>
  <c r="B3915" i="2"/>
  <c r="B990" i="2"/>
  <c r="B1373" i="2"/>
  <c r="B831" i="2"/>
  <c r="B2686" i="2"/>
  <c r="B2031" i="2"/>
  <c r="B4252" i="2"/>
  <c r="B1162" i="2"/>
  <c r="B3830" i="2"/>
  <c r="B2603" i="2"/>
  <c r="B4534" i="2"/>
  <c r="B21" i="2"/>
  <c r="B2295" i="2"/>
  <c r="B1270" i="2"/>
  <c r="B5765" i="2"/>
  <c r="B817" i="2"/>
  <c r="B820" i="2"/>
  <c r="B3639" i="2"/>
  <c r="B64" i="2"/>
  <c r="B1908" i="2"/>
  <c r="B2726" i="2"/>
  <c r="B3930" i="2"/>
  <c r="B2412" i="2"/>
  <c r="B422" i="2"/>
  <c r="B4949" i="2"/>
  <c r="B5750" i="2"/>
  <c r="B5616" i="2"/>
  <c r="B5740" i="2"/>
  <c r="B786" i="2"/>
  <c r="B1933" i="2"/>
  <c r="B1418" i="2"/>
  <c r="B982" i="2"/>
  <c r="B4764" i="2"/>
  <c r="B3409" i="2"/>
  <c r="B597" i="2"/>
  <c r="B3290" i="2"/>
  <c r="B130" i="2"/>
  <c r="B2071" i="2"/>
  <c r="B2499" i="2"/>
  <c r="B4050" i="2"/>
  <c r="B4385" i="2"/>
  <c r="B1312" i="2"/>
  <c r="B3424" i="2"/>
  <c r="B986" i="2"/>
  <c r="B4788" i="2"/>
  <c r="B553" i="2"/>
  <c r="B2895" i="2"/>
  <c r="B162" i="2"/>
  <c r="B1422" i="2"/>
  <c r="B190" i="2"/>
  <c r="B102" i="2"/>
  <c r="B5580" i="2"/>
  <c r="B5514" i="2"/>
  <c r="B4570" i="2"/>
  <c r="B3544" i="2"/>
  <c r="B4727" i="2"/>
  <c r="B2550" i="2"/>
  <c r="B3212" i="2"/>
  <c r="B127" i="2"/>
  <c r="B3126" i="2"/>
  <c r="B219" i="2"/>
  <c r="B1204" i="2"/>
  <c r="B473" i="2"/>
  <c r="B4099" i="2"/>
  <c r="B299" i="2"/>
  <c r="B1598" i="2"/>
  <c r="B3277" i="2"/>
  <c r="B5297" i="2"/>
  <c r="B5544" i="2"/>
  <c r="B1115" i="2"/>
  <c r="B5199" i="2"/>
  <c r="B5286" i="2"/>
  <c r="B754" i="2"/>
  <c r="B2806" i="2"/>
  <c r="B2074" i="2"/>
  <c r="B3113" i="2"/>
  <c r="B5611" i="2"/>
  <c r="B4092" i="2"/>
  <c r="B3450" i="2"/>
  <c r="B1628" i="2"/>
  <c r="B5581" i="2"/>
  <c r="B137" i="2"/>
  <c r="B2892" i="2"/>
  <c r="B2906" i="2"/>
  <c r="B4985" i="2"/>
  <c r="B3328" i="2"/>
  <c r="B5000" i="2"/>
  <c r="B4730" i="2"/>
  <c r="B4933" i="2"/>
  <c r="B675" i="2"/>
  <c r="B3436" i="2"/>
  <c r="B3548" i="2"/>
  <c r="B2525" i="2"/>
  <c r="B5707" i="2"/>
  <c r="B2430" i="2"/>
  <c r="B2786" i="2"/>
  <c r="B3963" i="2"/>
  <c r="B2034" i="2"/>
  <c r="B5769" i="2"/>
  <c r="B1689" i="2"/>
  <c r="B2411" i="2"/>
  <c r="B2442" i="2"/>
  <c r="B5453" i="2"/>
  <c r="B1590" i="2"/>
  <c r="B5507" i="2"/>
  <c r="B4639" i="2"/>
  <c r="B1981" i="2"/>
  <c r="B903" i="2"/>
  <c r="B4713" i="2"/>
  <c r="B2936" i="2"/>
  <c r="B2139" i="2"/>
  <c r="B964" i="2"/>
  <c r="B30" i="2"/>
  <c r="B3233" i="2"/>
  <c r="B2861" i="2"/>
  <c r="B5719" i="2"/>
  <c r="B3247" i="2"/>
  <c r="B4865" i="2"/>
  <c r="B3165" i="2"/>
  <c r="B2376" i="2"/>
  <c r="B111" i="2"/>
  <c r="B1051" i="2"/>
  <c r="B3553" i="2"/>
  <c r="B1726" i="2"/>
  <c r="B3867" i="2"/>
  <c r="B4278" i="2"/>
  <c r="B4196" i="2"/>
  <c r="B1746" i="2"/>
  <c r="B14" i="2"/>
  <c r="B3201" i="2"/>
  <c r="B3196" i="2"/>
  <c r="B1519" i="2"/>
  <c r="B98" i="2"/>
  <c r="B2725" i="2"/>
  <c r="B3193" i="2"/>
  <c r="B4517" i="2"/>
  <c r="B2878" i="2"/>
  <c r="B509" i="2"/>
  <c r="B3946" i="2"/>
  <c r="B4838" i="2"/>
  <c r="B2607" i="2"/>
  <c r="B4413" i="2"/>
  <c r="B5344" i="2"/>
  <c r="B5691" i="2"/>
  <c r="B5242" i="2"/>
  <c r="B5335" i="2"/>
  <c r="B3294" i="2"/>
  <c r="B4846" i="2"/>
  <c r="B588" i="2"/>
  <c r="B328" i="2"/>
  <c r="B2181" i="2"/>
  <c r="B519" i="2"/>
  <c r="B4051" i="2"/>
  <c r="B1037" i="2"/>
  <c r="B5709" i="2"/>
  <c r="B3617" i="2"/>
  <c r="B629" i="2"/>
  <c r="B1763" i="2"/>
  <c r="B4170" i="2"/>
  <c r="B1049" i="2"/>
  <c r="B3363" i="2"/>
  <c r="B625" i="2"/>
  <c r="B4211" i="2"/>
  <c r="B4855" i="2"/>
  <c r="B584" i="2"/>
  <c r="B4466" i="2"/>
  <c r="B4138" i="2"/>
  <c r="B799" i="2"/>
  <c r="B2595" i="2"/>
  <c r="B3081" i="2"/>
  <c r="B527" i="2"/>
  <c r="B2845" i="2"/>
  <c r="B2290" i="2"/>
  <c r="B78" i="2"/>
  <c r="B2068" i="2"/>
  <c r="B5223" i="2"/>
  <c r="B1759" i="2"/>
  <c r="B3610" i="2"/>
  <c r="B1681" i="2"/>
  <c r="B1137" i="2"/>
  <c r="B1146" i="2"/>
  <c r="B2127" i="2"/>
  <c r="B813" i="2"/>
  <c r="B2018" i="2"/>
  <c r="B1279" i="2"/>
  <c r="B2180" i="2"/>
  <c r="B5739" i="2"/>
  <c r="B5716" i="2"/>
  <c r="B4018" i="2"/>
  <c r="B5414" i="2"/>
  <c r="B1970" i="2"/>
  <c r="B5303" i="2"/>
  <c r="B5731" i="2"/>
  <c r="B2003" i="2"/>
  <c r="B1421" i="2"/>
  <c r="B3578" i="2"/>
  <c r="B603" i="2"/>
  <c r="B1088" i="2"/>
  <c r="B1163" i="2"/>
  <c r="B4276" i="2"/>
  <c r="B622" i="2"/>
  <c r="B4150" i="2"/>
  <c r="B1809" i="2"/>
  <c r="B289" i="2"/>
  <c r="B579" i="2"/>
  <c r="B5097" i="2"/>
  <c r="B1602" i="2"/>
  <c r="B3790" i="2"/>
  <c r="B2528" i="2"/>
  <c r="B5594" i="2"/>
  <c r="B5373" i="2"/>
  <c r="B5001" i="2"/>
  <c r="B3378" i="2"/>
  <c r="B5474" i="2"/>
  <c r="B4408" i="2"/>
  <c r="B3462" i="2"/>
  <c r="B4489" i="2"/>
  <c r="B3827" i="2"/>
  <c r="B4053" i="2"/>
  <c r="B5418" i="2"/>
  <c r="B1745" i="2"/>
  <c r="B5771" i="2"/>
  <c r="B3753" i="2"/>
  <c r="B3966" i="2"/>
  <c r="B1133" i="2"/>
  <c r="B4916" i="2"/>
  <c r="B5738" i="2"/>
  <c r="B1551" i="2"/>
  <c r="B3094" i="2"/>
  <c r="B1096" i="2"/>
  <c r="B3174" i="2"/>
  <c r="B3012" i="2"/>
  <c r="B666" i="2"/>
  <c r="B5621" i="2"/>
  <c r="B1296" i="2"/>
  <c r="B1285" i="2"/>
  <c r="B3644" i="2"/>
  <c r="B2099" i="2"/>
  <c r="B1608" i="2"/>
  <c r="B4999" i="2"/>
  <c r="B3172" i="2"/>
  <c r="B5146" i="2"/>
  <c r="B3425" i="2"/>
  <c r="B189" i="2"/>
  <c r="B3064" i="2"/>
  <c r="B413" i="2"/>
  <c r="B5549" i="2"/>
  <c r="B3020" i="2"/>
  <c r="B2774" i="2"/>
  <c r="B5556" i="2"/>
  <c r="B2794" i="2"/>
  <c r="B2271" i="2"/>
  <c r="B1112" i="2"/>
  <c r="B2243" i="2"/>
  <c r="B4544" i="2"/>
  <c r="B1390" i="2"/>
  <c r="B1462" i="2"/>
  <c r="B1172" i="2"/>
  <c r="B3595" i="2"/>
  <c r="B2247" i="2"/>
  <c r="B919" i="2"/>
  <c r="B4967" i="2"/>
  <c r="B2419" i="2"/>
  <c r="B2444" i="2"/>
  <c r="B913" i="2"/>
  <c r="B726" i="2"/>
  <c r="B5684" i="2"/>
  <c r="B4460" i="2"/>
  <c r="B2877" i="2"/>
  <c r="B5610" i="2"/>
  <c r="B5305" i="2"/>
  <c r="B2818" i="2"/>
  <c r="B1659" i="2"/>
  <c r="B234" i="2"/>
  <c r="B662" i="2"/>
  <c r="B5700" i="2"/>
  <c r="B1377" i="2"/>
  <c r="B3653" i="2"/>
  <c r="B176" i="2"/>
  <c r="B2521" i="2"/>
  <c r="B1198" i="2"/>
  <c r="B2208" i="2"/>
  <c r="B2798" i="2"/>
  <c r="B4197" i="2"/>
  <c r="B4437" i="2"/>
  <c r="B4400" i="2"/>
  <c r="B2844" i="2"/>
  <c r="B1371" i="2"/>
  <c r="B3449" i="2"/>
  <c r="B2384" i="2"/>
  <c r="B4884" i="2"/>
  <c r="B1952" i="2"/>
  <c r="B652" i="2"/>
  <c r="B5683" i="2"/>
  <c r="B5241" i="2"/>
  <c r="B3720" i="2"/>
  <c r="B3941" i="2"/>
  <c r="B3258" i="2"/>
  <c r="B4014" i="2"/>
  <c r="B3215" i="2"/>
  <c r="B129" i="2"/>
  <c r="B492" i="2"/>
  <c r="B957" i="2"/>
  <c r="B2746" i="2"/>
  <c r="B2210" i="2"/>
  <c r="B3780" i="2"/>
  <c r="B1668" i="2"/>
  <c r="B3040" i="2"/>
  <c r="B3232" i="2"/>
  <c r="B985" i="2"/>
  <c r="B2627" i="2"/>
  <c r="B4496" i="2"/>
  <c r="B2551" i="2"/>
  <c r="B477" i="2"/>
  <c r="B168" i="2"/>
  <c r="B4996" i="2"/>
  <c r="B3305" i="2"/>
  <c r="B1816" i="2"/>
  <c r="B1699" i="2"/>
  <c r="B3855" i="2"/>
  <c r="B1227" i="2"/>
  <c r="B1692" i="2"/>
  <c r="B2506" i="2"/>
  <c r="B4313" i="2"/>
  <c r="B5475" i="2"/>
  <c r="B5129" i="2"/>
  <c r="B3701" i="2"/>
  <c r="B5240" i="2"/>
  <c r="B2956" i="2"/>
  <c r="B1815" i="2"/>
  <c r="B2169" i="2"/>
  <c r="B3925" i="2"/>
  <c r="B892" i="2"/>
  <c r="B3225" i="2"/>
  <c r="B4154" i="2"/>
  <c r="B1013" i="2"/>
  <c r="B4758" i="2"/>
  <c r="B2388" i="2"/>
  <c r="B5618" i="2"/>
  <c r="B2262" i="2"/>
  <c r="B5170" i="2"/>
  <c r="B363" i="2"/>
  <c r="B3142" i="2"/>
  <c r="B703" i="2"/>
  <c r="B941" i="2"/>
  <c r="B1765" i="2"/>
  <c r="B4371" i="2"/>
  <c r="B307" i="2"/>
  <c r="B155" i="2"/>
  <c r="B3857" i="2"/>
  <c r="B4840" i="2"/>
  <c r="B4318" i="2"/>
  <c r="B1786" i="2"/>
  <c r="B4082" i="2"/>
  <c r="B4315" i="2"/>
  <c r="B1975" i="2"/>
  <c r="B3808" i="2"/>
  <c r="B4055" i="2"/>
  <c r="B5397" i="2"/>
  <c r="B1294" i="2"/>
  <c r="B4432" i="2"/>
  <c r="B5325" i="2"/>
  <c r="B4596" i="2"/>
  <c r="B4114" i="2"/>
  <c r="B2353" i="2"/>
  <c r="B732" i="2"/>
  <c r="B5568" i="2"/>
  <c r="B5524" i="2"/>
  <c r="B2454" i="2"/>
  <c r="B1351" i="2"/>
  <c r="B3786" i="2"/>
  <c r="B4683" i="2"/>
  <c r="B3622" i="2"/>
  <c r="B1783" i="2"/>
  <c r="B611" i="2"/>
  <c r="B4981" i="2"/>
  <c r="B876" i="2"/>
  <c r="B4226" i="2"/>
  <c r="B3562" i="2"/>
  <c r="B980" i="2"/>
  <c r="B4643" i="2"/>
  <c r="B5622" i="2"/>
  <c r="B5262" i="2"/>
  <c r="B1723" i="2"/>
  <c r="B1956" i="2"/>
  <c r="B4960" i="2"/>
  <c r="B5038" i="2"/>
  <c r="B5500" i="2"/>
  <c r="B4787" i="2"/>
  <c r="B2524" i="2"/>
  <c r="B3679" i="2"/>
  <c r="B377" i="2"/>
  <c r="B3296" i="2"/>
  <c r="B1475" i="2"/>
  <c r="B4569" i="2"/>
  <c r="B5679" i="2"/>
  <c r="B928" i="2"/>
  <c r="B1801" i="2"/>
  <c r="B4986" i="2"/>
  <c r="B1587" i="2"/>
  <c r="B3764" i="2"/>
  <c r="B5417" i="2"/>
  <c r="B316" i="2"/>
  <c r="B3158" i="2"/>
  <c r="B777" i="2"/>
  <c r="B3071" i="2"/>
  <c r="B1936" i="2"/>
  <c r="B570" i="2"/>
  <c r="B2389" i="2"/>
  <c r="B1862" i="2"/>
  <c r="B1517" i="2"/>
  <c r="B2796" i="2"/>
  <c r="B4472" i="2"/>
  <c r="B469" i="2"/>
  <c r="B4454" i="2"/>
  <c r="B3469" i="2"/>
  <c r="B768" i="2"/>
  <c r="B5204" i="2"/>
  <c r="B4959" i="2"/>
  <c r="B823" i="2"/>
  <c r="B217" i="2"/>
  <c r="B2161" i="2"/>
  <c r="B5744" i="2"/>
  <c r="B4725" i="2"/>
  <c r="B5528" i="2"/>
  <c r="B5598" i="2"/>
  <c r="B3262" i="2"/>
  <c r="B337" i="2"/>
  <c r="B5695" i="2"/>
  <c r="B4510" i="2"/>
  <c r="B2630" i="2"/>
  <c r="B4745" i="2"/>
  <c r="B1348" i="2"/>
  <c r="B4774" i="2"/>
  <c r="B1116" i="2"/>
  <c r="B1447" i="2"/>
  <c r="B5766" i="2"/>
  <c r="B1053" i="2"/>
  <c r="B5077" i="2"/>
  <c r="B1405" i="2"/>
  <c r="B571" i="2"/>
  <c r="B512" i="2"/>
  <c r="B1500" i="2"/>
  <c r="B3766" i="2"/>
  <c r="B3589" i="2"/>
  <c r="B4365" i="2"/>
  <c r="B56" i="2"/>
  <c r="B4516" i="2"/>
  <c r="B2464" i="2"/>
  <c r="B1389" i="2"/>
  <c r="B5361" i="2"/>
  <c r="B977" i="2"/>
  <c r="B1184" i="2"/>
  <c r="B3732" i="2"/>
  <c r="B5612" i="2"/>
  <c r="B3959" i="2"/>
  <c r="B4852" i="2"/>
  <c r="B4887" i="2"/>
  <c r="B2229" i="2"/>
  <c r="B1613" i="2"/>
  <c r="B2957" i="2"/>
  <c r="B1341" i="2"/>
  <c r="B1152" i="2"/>
  <c r="B4530" i="2"/>
  <c r="B3728" i="2"/>
  <c r="B3585" i="2"/>
  <c r="B2443" i="2"/>
  <c r="B3887" i="2"/>
  <c r="B4808" i="2"/>
  <c r="B1986" i="2"/>
  <c r="B2195" i="2"/>
  <c r="B3474" i="2"/>
  <c r="B1839" i="2"/>
  <c r="B4746" i="2"/>
  <c r="B291" i="2"/>
  <c r="B3601" i="2"/>
  <c r="B5735" i="2"/>
  <c r="B3516" i="2"/>
  <c r="B2327" i="2"/>
  <c r="B4577" i="2"/>
  <c r="B3210" i="2"/>
  <c r="B1368" i="2"/>
  <c r="B163" i="2"/>
  <c r="B2589" i="2"/>
  <c r="B4586" i="2"/>
  <c r="B1665" i="2"/>
  <c r="B5029" i="2"/>
  <c r="B2869" i="2"/>
  <c r="B2370" i="2"/>
  <c r="B2649" i="2"/>
  <c r="B3723" i="2"/>
  <c r="B5075" i="2"/>
  <c r="B3911" i="2"/>
  <c r="B3079" i="2"/>
  <c r="B1836" i="2"/>
  <c r="B3167" i="2"/>
  <c r="B1645" i="2"/>
  <c r="B1251" i="2"/>
  <c r="B2458" i="2"/>
  <c r="B4648" i="2"/>
  <c r="B4027" i="2"/>
  <c r="B3399" i="2"/>
  <c r="B2089" i="2"/>
  <c r="B280" i="2"/>
  <c r="B5219" i="2"/>
  <c r="B2856" i="2"/>
  <c r="B2734" i="2"/>
  <c r="B2311" i="2"/>
  <c r="B449" i="2"/>
  <c r="B1894" i="2"/>
  <c r="B618" i="2"/>
  <c r="B1242" i="2"/>
  <c r="B3050" i="2"/>
  <c r="B2065" i="2"/>
  <c r="B2767" i="2"/>
  <c r="B510" i="2"/>
  <c r="B3280" i="2"/>
  <c r="B5133" i="2"/>
  <c r="B3493" i="2"/>
  <c r="B5085" i="2"/>
  <c r="B2064" i="2"/>
  <c r="B4037" i="2"/>
  <c r="B2655" i="2"/>
  <c r="B3470" i="2"/>
  <c r="B973" i="2"/>
  <c r="B1942" i="2"/>
  <c r="B5287" i="2"/>
  <c r="B2258" i="2"/>
  <c r="B2126" i="2"/>
  <c r="B3444" i="2"/>
  <c r="B223" i="2"/>
  <c r="B795" i="2"/>
  <c r="B4573" i="2"/>
  <c r="B3015" i="2"/>
  <c r="B3688" i="2"/>
  <c r="B2277" i="2"/>
  <c r="B1183" i="2"/>
  <c r="B3205" i="2"/>
  <c r="B4720" i="2"/>
  <c r="B2992" i="2"/>
  <c r="B3798" i="2"/>
  <c r="B157" i="2"/>
  <c r="B3510" i="2"/>
  <c r="B4022" i="2"/>
  <c r="B1303" i="2"/>
  <c r="B638" i="2"/>
  <c r="B249" i="2"/>
  <c r="B3869" i="2"/>
  <c r="B4824" i="2"/>
  <c r="B3365" i="2"/>
  <c r="B4161" i="2"/>
  <c r="B1501" i="2"/>
  <c r="B4944" i="2"/>
  <c r="B1288" i="2"/>
  <c r="B1640" i="2"/>
  <c r="B1963" i="2"/>
  <c r="B600" i="2"/>
  <c r="B3336" i="2"/>
  <c r="B5144" i="2"/>
  <c r="B4657" i="2"/>
  <c r="B1827" i="2"/>
  <c r="B1766" i="2"/>
  <c r="B1732" i="2"/>
  <c r="B525" i="2"/>
  <c r="B3751" i="2"/>
  <c r="B4915" i="2"/>
  <c r="B4356" i="2"/>
  <c r="B2132" i="2"/>
  <c r="B32" i="2"/>
  <c r="B1292" i="2"/>
  <c r="B2097" i="2"/>
  <c r="B4392" i="2"/>
  <c r="B2028" i="2"/>
  <c r="B3631" i="2"/>
  <c r="B3229" i="2"/>
  <c r="B2045" i="2"/>
  <c r="B1823" i="2"/>
  <c r="B1058" i="2"/>
  <c r="B2137" i="2"/>
  <c r="B3514" i="2"/>
  <c r="B482" i="2"/>
  <c r="B3584" i="2"/>
  <c r="B5062" i="2"/>
  <c r="B4137" i="2"/>
  <c r="B4987" i="2"/>
  <c r="B4871" i="2"/>
  <c r="B2847" i="2"/>
  <c r="B2848" i="2"/>
  <c r="B3006" i="2"/>
  <c r="B5792" i="2"/>
  <c r="B3800" i="2"/>
  <c r="B1943" i="2"/>
  <c r="B319" i="2"/>
  <c r="B3093" i="2"/>
  <c r="B2110" i="2"/>
  <c r="B2242" i="2"/>
  <c r="B767" i="2"/>
  <c r="B3119" i="2"/>
  <c r="B2004" i="2"/>
  <c r="B5375" i="2"/>
  <c r="B4898" i="2"/>
  <c r="B4006" i="2"/>
  <c r="B4265" i="2"/>
  <c r="B2800" i="2"/>
  <c r="B1384" i="2"/>
  <c r="B5272" i="2"/>
  <c r="B282" i="2"/>
  <c r="B3393" i="2"/>
  <c r="B593" i="2"/>
  <c r="B4777" i="2"/>
  <c r="B2487" i="2"/>
  <c r="B5070" i="2"/>
  <c r="B4775" i="2"/>
  <c r="B5176" i="2"/>
  <c r="B1935" i="2"/>
  <c r="B4760" i="2"/>
  <c r="B5074" i="2"/>
  <c r="B2297" i="2"/>
  <c r="B1261" i="2"/>
  <c r="B2121" i="2"/>
  <c r="B3737" i="2"/>
  <c r="B1821" i="2"/>
  <c r="B1255" i="2"/>
  <c r="B5265" i="2"/>
  <c r="B3023" i="2"/>
  <c r="B3944" i="2"/>
  <c r="B4543" i="2"/>
  <c r="B4613" i="2"/>
  <c r="B1320" i="2"/>
  <c r="B5551" i="2"/>
  <c r="B5479" i="2"/>
  <c r="B2674" i="2"/>
  <c r="B2842" i="2"/>
  <c r="B298" i="2"/>
  <c r="B1825" i="2"/>
  <c r="B1218" i="2"/>
  <c r="B1372" i="2"/>
  <c r="B543" i="2"/>
  <c r="B3501" i="2"/>
  <c r="B4925" i="2"/>
  <c r="B4701" i="2"/>
  <c r="B3267" i="2"/>
  <c r="B1571" i="2"/>
  <c r="B3866" i="2"/>
  <c r="B4223" i="2"/>
  <c r="B4961" i="2"/>
  <c r="B3255" i="2"/>
  <c r="B3663" i="2"/>
  <c r="B739" i="2"/>
  <c r="B738" i="2"/>
  <c r="B1054" i="2"/>
  <c r="B4968" i="2"/>
  <c r="B2066" i="2"/>
  <c r="B930" i="2"/>
  <c r="B5553" i="2"/>
  <c r="B2156" i="2"/>
  <c r="B5343" i="2"/>
  <c r="B1694" i="2"/>
  <c r="B1695" i="2"/>
  <c r="B3112" i="2"/>
  <c r="B2113" i="2"/>
  <c r="B4118" i="2"/>
  <c r="B4405" i="2"/>
  <c r="B3268" i="2"/>
  <c r="B2057" i="2"/>
  <c r="B376" i="2"/>
  <c r="B5502" i="2"/>
  <c r="B3134" i="2"/>
  <c r="B1300" i="2"/>
  <c r="B1222" i="2"/>
  <c r="B2168" i="2"/>
  <c r="B5237" i="2"/>
  <c r="B5498" i="2"/>
  <c r="B1458" i="2"/>
  <c r="B4616" i="2"/>
  <c r="B393" i="2"/>
  <c r="B3269" i="2"/>
  <c r="B3243" i="2"/>
  <c r="B3370" i="2"/>
  <c r="B5608" i="2"/>
  <c r="B3369" i="2"/>
  <c r="B4963" i="2"/>
  <c r="B2106" i="2"/>
  <c r="B2808" i="2"/>
  <c r="B3524" i="2"/>
  <c r="B2707" i="2"/>
  <c r="B103" i="2"/>
  <c r="B583" i="2"/>
  <c r="B3483" i="2"/>
  <c r="B170" i="2"/>
  <c r="B5340" i="2"/>
  <c r="B1464" i="2"/>
  <c r="B424" i="2"/>
  <c r="B698" i="2"/>
  <c r="B2556" i="2"/>
  <c r="B356" i="2"/>
  <c r="B5747" i="2"/>
  <c r="B3784" i="2"/>
  <c r="B5450" i="2"/>
  <c r="B1899" i="2"/>
  <c r="B242" i="2"/>
  <c r="B1392" i="2"/>
  <c r="B906" i="2"/>
  <c r="B5362" i="2"/>
  <c r="B4572" i="2"/>
  <c r="B569" i="2"/>
  <c r="B2563" i="2"/>
  <c r="B4850" i="2"/>
  <c r="B671" i="2"/>
  <c r="B2608" i="2"/>
  <c r="B1319" i="2"/>
  <c r="B4857" i="2"/>
  <c r="B5185" i="2"/>
  <c r="B2518" i="2"/>
  <c r="B5493" i="2"/>
  <c r="B3502" i="2"/>
  <c r="B2044" i="2"/>
  <c r="B4851" i="2"/>
  <c r="B4065" i="2"/>
  <c r="B2441" i="2"/>
  <c r="B4402" i="2"/>
  <c r="B5250" i="2"/>
  <c r="B1525" i="2"/>
  <c r="B769" i="2"/>
  <c r="B150" i="2"/>
  <c r="B173" i="2"/>
  <c r="B5258" i="2"/>
  <c r="B4171" i="2"/>
  <c r="B1188" i="2"/>
  <c r="B1459" i="2"/>
  <c r="B859" i="2"/>
  <c r="B1220" i="2"/>
  <c r="B3160" i="2"/>
  <c r="B2217" i="2"/>
  <c r="B4330" i="2"/>
  <c r="B4945" i="2"/>
  <c r="B4888" i="2"/>
  <c r="B5768" i="2"/>
  <c r="B3245" i="2"/>
  <c r="B2507" i="2"/>
  <c r="B2087" i="2"/>
  <c r="B5455" i="2"/>
  <c r="B1838" i="2"/>
  <c r="B5672" i="2"/>
  <c r="B4335" i="2"/>
  <c r="B3788" i="2"/>
  <c r="B5386" i="2"/>
  <c r="B1999" i="2"/>
  <c r="B3217" i="2"/>
  <c r="B287" i="2"/>
  <c r="B4282" i="2"/>
  <c r="B4235" i="2"/>
  <c r="B4035" i="2"/>
  <c r="B2154" i="2"/>
  <c r="B1229" i="2"/>
  <c r="B5569" i="2"/>
  <c r="B3864" i="2"/>
  <c r="B3420" i="2"/>
  <c r="B1252" i="2"/>
  <c r="B3189" i="2"/>
  <c r="B4384" i="2"/>
  <c r="B3840" i="2"/>
  <c r="B1768" i="2"/>
  <c r="B5570" i="2"/>
  <c r="B4762" i="2"/>
  <c r="B2316" i="2"/>
  <c r="B507" i="2"/>
  <c r="B3713" i="2"/>
  <c r="B491" i="2"/>
  <c r="B1324" i="2"/>
  <c r="B3508" i="2"/>
  <c r="B1254" i="2"/>
  <c r="B391" i="2"/>
  <c r="B3506" i="2"/>
  <c r="B2991" i="2"/>
  <c r="B1439" i="2"/>
  <c r="B4043" i="2"/>
  <c r="B1731" i="2"/>
  <c r="B3560" i="2"/>
  <c r="B403" i="2"/>
  <c r="B4201" i="2"/>
  <c r="B3858" i="2"/>
  <c r="B3466" i="2"/>
  <c r="B1085" i="2"/>
  <c r="B5465" i="2"/>
  <c r="B766" i="2"/>
  <c r="B897" i="2"/>
  <c r="B1627" i="2"/>
  <c r="B214" i="2"/>
  <c r="B479" i="2"/>
  <c r="B4340" i="2"/>
  <c r="B3535" i="2"/>
  <c r="B4463" i="2"/>
  <c r="B2379" i="2"/>
  <c r="B4244" i="2"/>
  <c r="B2228" i="2"/>
  <c r="B3490" i="2"/>
  <c r="B4303" i="2"/>
  <c r="B3362" i="2"/>
  <c r="B1564" i="2"/>
  <c r="B554" i="2"/>
  <c r="B212" i="2"/>
  <c r="B1119" i="2"/>
  <c r="B1737" i="2"/>
  <c r="B1026" i="2"/>
  <c r="B2486" i="2"/>
  <c r="B1284" i="2"/>
  <c r="B3518" i="2"/>
  <c r="B3488" i="2"/>
  <c r="B5098" i="2"/>
  <c r="B1325" i="2"/>
  <c r="B2548" i="2"/>
  <c r="B3976" i="2"/>
  <c r="B729" i="2"/>
  <c r="B3127" i="2"/>
  <c r="B2876" i="2"/>
  <c r="B1282" i="2"/>
  <c r="B1922" i="2"/>
  <c r="B4227" i="2"/>
  <c r="B4393" i="2"/>
  <c r="B4443" i="2"/>
  <c r="B1845" i="2"/>
  <c r="B1187" i="2"/>
  <c r="B3471" i="2"/>
  <c r="B2326" i="2"/>
  <c r="B5349" i="2"/>
  <c r="B2318" i="2"/>
  <c r="B1789" i="2"/>
  <c r="B3580" i="2"/>
  <c r="B5066" i="2"/>
  <c r="B1140" i="2"/>
  <c r="B3522" i="2"/>
  <c r="B3759" i="2"/>
  <c r="B4929" i="2"/>
  <c r="B1265" i="2"/>
  <c r="B1616" i="2"/>
  <c r="B3712" i="2"/>
  <c r="B3504" i="2"/>
  <c r="B594" i="2"/>
  <c r="B5381" i="2"/>
  <c r="B2445" i="2"/>
  <c r="B3694" i="2"/>
  <c r="B2287" i="2"/>
  <c r="B5561" i="2"/>
  <c r="B749" i="2"/>
  <c r="B2431" i="2"/>
  <c r="B949" i="2"/>
  <c r="B4421" i="2"/>
  <c r="B2924" i="2"/>
  <c r="B5748" i="2"/>
  <c r="B1709" i="2"/>
  <c r="B1271" i="2"/>
  <c r="B387" i="2"/>
  <c r="B1715" i="2"/>
  <c r="B388" i="2"/>
  <c r="B4439" i="2"/>
  <c r="B2576" i="2"/>
  <c r="B4653" i="2"/>
  <c r="B3110" i="2"/>
  <c r="B1926" i="2"/>
  <c r="B4575" i="2"/>
  <c r="B1132" i="2"/>
  <c r="B3021" i="2"/>
  <c r="B5268" i="2"/>
  <c r="B3871" i="2"/>
  <c r="B462" i="2"/>
  <c r="B2838" i="2"/>
  <c r="B228" i="2"/>
  <c r="B4229" i="2"/>
  <c r="B3727" i="2"/>
  <c r="B1603" i="2"/>
  <c r="B20" i="2"/>
  <c r="B1577" i="2"/>
  <c r="B4132" i="2"/>
  <c r="B2204" i="2"/>
  <c r="B2723" i="2"/>
  <c r="B1889" i="2"/>
  <c r="B2530" i="2"/>
  <c r="B1977" i="2"/>
  <c r="B4773" i="2"/>
  <c r="B5630" i="2"/>
  <c r="B4877" i="2"/>
  <c r="B911" i="2"/>
  <c r="B4378" i="2"/>
  <c r="B57" i="2"/>
  <c r="B5236" i="2"/>
  <c r="B2742" i="2"/>
  <c r="B3332" i="2"/>
  <c r="B2414" i="2"/>
  <c r="B1486" i="2"/>
  <c r="B5470" i="2"/>
  <c r="B4553" i="2"/>
  <c r="B4145" i="2"/>
  <c r="B71" i="2"/>
  <c r="B2482" i="2"/>
  <c r="B3176" i="2"/>
  <c r="B1473" i="2"/>
  <c r="B3999" i="2"/>
  <c r="B3914" i="2"/>
  <c r="B1604" i="2"/>
  <c r="B2362" i="2"/>
  <c r="B1310" i="2"/>
  <c r="B3140" i="2"/>
  <c r="B963" i="2"/>
  <c r="B4784" i="2"/>
  <c r="B2119" i="2"/>
  <c r="B2912" i="2"/>
  <c r="B4399" i="2"/>
  <c r="B1790" i="2"/>
  <c r="B2182" i="2"/>
  <c r="B5665" i="2"/>
  <c r="B3082" i="2"/>
  <c r="B4587" i="2"/>
  <c r="B1597" i="2"/>
  <c r="B684" i="2"/>
  <c r="B1707" i="2"/>
  <c r="B1169" i="2"/>
  <c r="B3542" i="2"/>
  <c r="B3939" i="2"/>
  <c r="B5061" i="2"/>
  <c r="B3499" i="2"/>
  <c r="B220" i="2"/>
  <c r="B5269" i="2"/>
  <c r="B181" i="2"/>
  <c r="B346" i="2"/>
  <c r="B4098" i="2"/>
  <c r="B3231" i="2"/>
  <c r="B3884" i="2"/>
  <c r="B1787" i="2"/>
  <c r="B5662" i="2"/>
  <c r="B1795" i="2"/>
  <c r="B2690" i="2"/>
  <c r="B2609" i="2"/>
  <c r="B4112" i="2"/>
  <c r="B5050" i="2"/>
  <c r="B4467" i="2"/>
  <c r="B83" i="2"/>
  <c r="B3771" i="2"/>
  <c r="B3970" i="2"/>
  <c r="B375" i="2"/>
  <c r="B2599" i="2"/>
  <c r="B2463" i="2"/>
  <c r="B2410" i="2"/>
  <c r="B4008" i="2"/>
  <c r="B5393" i="2"/>
  <c r="B2462" i="2"/>
  <c r="B752" i="2"/>
  <c r="B3844" i="2"/>
  <c r="B1269" i="2"/>
  <c r="B3519" i="2"/>
  <c r="B4908" i="2"/>
  <c r="B4009" i="2"/>
  <c r="B1393" i="2"/>
  <c r="B3989" i="2"/>
  <c r="B5238" i="2"/>
  <c r="B1744" i="2"/>
  <c r="B1322" i="2"/>
  <c r="B3096" i="2"/>
  <c r="B3250" i="2"/>
  <c r="B5028" i="2"/>
  <c r="B1253" i="2"/>
  <c r="B1479" i="2"/>
  <c r="B2618" i="2"/>
  <c r="B1682" i="2"/>
  <c r="B567" i="2"/>
  <c r="B4259" i="2"/>
  <c r="B2355" i="2"/>
  <c r="B452" i="2"/>
  <c r="B1605" i="2"/>
  <c r="B1725" i="2"/>
  <c r="B254" i="2"/>
  <c r="B3496" i="2"/>
  <c r="B2535" i="2"/>
  <c r="B3433" i="2"/>
  <c r="B2490" i="2"/>
  <c r="B2805" i="2"/>
  <c r="B5227" i="2"/>
  <c r="B2777" i="2"/>
  <c r="B1450" i="2"/>
  <c r="B5720" i="2"/>
  <c r="B5018" i="2"/>
  <c r="B4771" i="2"/>
  <c r="B263" i="2"/>
  <c r="B4419" i="2"/>
  <c r="B4407" i="2"/>
  <c r="B1550" i="2"/>
  <c r="B2479" i="2"/>
  <c r="B2531" i="2"/>
  <c r="B3651" i="2"/>
  <c r="B1969" i="2"/>
  <c r="B109" i="2"/>
  <c r="B3154" i="2"/>
  <c r="B2294" i="2"/>
  <c r="B3604" i="2"/>
  <c r="B2839" i="2"/>
  <c r="B4294" i="2"/>
  <c r="B4360" i="2"/>
  <c r="B2937" i="2"/>
  <c r="B25" i="2"/>
  <c r="B397" i="2"/>
  <c r="B599" i="2"/>
  <c r="B4041" i="2"/>
  <c r="B432" i="2"/>
  <c r="B2697" i="2"/>
  <c r="B4142" i="2"/>
  <c r="B4124" i="2"/>
  <c r="B4589" i="2"/>
  <c r="B5788" i="2"/>
  <c r="B1938" i="2"/>
  <c r="B785" i="2"/>
  <c r="B827" i="2"/>
  <c r="B3441" i="2"/>
  <c r="B3063" i="2"/>
  <c r="B4426" i="2"/>
  <c r="B5012" i="2"/>
  <c r="B1250" i="2"/>
  <c r="B2439" i="2"/>
  <c r="B1420" i="2"/>
  <c r="B2322" i="2"/>
  <c r="B94" i="2"/>
  <c r="B5794" i="2"/>
  <c r="B747" i="2"/>
  <c r="B5508" i="2"/>
  <c r="B4149" i="2"/>
  <c r="B5078" i="2"/>
  <c r="B2192" i="2"/>
  <c r="B2565" i="2"/>
  <c r="B4386" i="2"/>
  <c r="B4861" i="2"/>
  <c r="B1622" i="2"/>
  <c r="B1588" i="2"/>
  <c r="B2387" i="2"/>
  <c r="B3318" i="2"/>
  <c r="B5093" i="2"/>
  <c r="B514" i="2"/>
  <c r="B1615" i="2"/>
  <c r="B4186" i="2"/>
  <c r="B91" i="2"/>
  <c r="B4584" i="2"/>
  <c r="B1803" i="2"/>
  <c r="B4724" i="2"/>
  <c r="B2976" i="2"/>
  <c r="B701" i="2"/>
  <c r="B4978" i="2"/>
  <c r="B5653" i="2"/>
  <c r="B3686" i="2"/>
  <c r="B541" i="2"/>
  <c r="B2249" i="2"/>
  <c r="B2026" i="2"/>
  <c r="B2409" i="2"/>
  <c r="B3463" i="2"/>
  <c r="B1202" i="2"/>
  <c r="B3824" i="2"/>
  <c r="B4751" i="2"/>
  <c r="B2141" i="2"/>
  <c r="B1231" i="2"/>
  <c r="B2534" i="2"/>
  <c r="B1937" i="2"/>
  <c r="B1385" i="2"/>
  <c r="B4086" i="2"/>
  <c r="B4568" i="2"/>
  <c r="B148" i="2"/>
  <c r="B1617" i="2"/>
  <c r="B4531" i="2"/>
  <c r="B3777" i="2"/>
  <c r="B3073" i="2"/>
  <c r="B2312" i="2"/>
  <c r="B3738" i="2"/>
  <c r="B731" i="2"/>
  <c r="B2129" i="2"/>
  <c r="B4314" i="2"/>
  <c r="B3641" i="2"/>
  <c r="B347" i="2"/>
  <c r="B5400" i="2"/>
  <c r="B998" i="2"/>
  <c r="B2160" i="2"/>
  <c r="B2942" i="2"/>
  <c r="B3743" i="2"/>
  <c r="B1408" i="2"/>
  <c r="B4526" i="2"/>
  <c r="B3733" i="2"/>
  <c r="B5476" i="2"/>
  <c r="B5607" i="2"/>
  <c r="B3109" i="2"/>
  <c r="B2179" i="2"/>
  <c r="B4935" i="2"/>
  <c r="B1968" i="2"/>
  <c r="B615" i="2"/>
  <c r="B2854" i="2"/>
  <c r="B3895" i="2"/>
  <c r="B4807" i="2"/>
  <c r="B4520" i="2"/>
  <c r="B5368" i="2"/>
  <c r="B1334" i="2"/>
  <c r="B5675" i="2"/>
  <c r="B528" i="2"/>
  <c r="B3301" i="2"/>
  <c r="B5537" i="2"/>
  <c r="B3781" i="2"/>
  <c r="B4523" i="2"/>
  <c r="B5278" i="2"/>
  <c r="B5022" i="2"/>
  <c r="B707" i="2"/>
  <c r="B724" i="2"/>
  <c r="B1609" i="2"/>
  <c r="B2224" i="2"/>
  <c r="B29" i="2"/>
  <c r="B2824" i="2"/>
  <c r="B631" i="2"/>
  <c r="B5797" i="2"/>
  <c r="B1849" i="2"/>
  <c r="B4166" i="2"/>
  <c r="B1417" i="2"/>
  <c r="B3330" i="2"/>
  <c r="B5760" i="2"/>
  <c r="B2381" i="2"/>
  <c r="B3528" i="2"/>
  <c r="B3643" i="2"/>
  <c r="B3699" i="2"/>
  <c r="B4217" i="2"/>
  <c r="B4815" i="2"/>
  <c r="B2392" i="2"/>
  <c r="B4914" i="2"/>
  <c r="B4163" i="2"/>
  <c r="B551" i="2"/>
  <c r="B1159" i="2"/>
  <c r="B1828" i="2"/>
  <c r="B1494" i="2"/>
  <c r="B2186" i="2"/>
  <c r="B4435" i="2"/>
  <c r="B5674" i="2"/>
  <c r="B4309" i="2"/>
  <c r="B5415" i="2"/>
  <c r="B1055" i="2"/>
  <c r="B619" i="2"/>
  <c r="B656" i="2"/>
  <c r="B3288" i="2"/>
  <c r="B1033" i="2"/>
  <c r="B1232" i="2"/>
  <c r="B829" i="2"/>
  <c r="B5579" i="2"/>
  <c r="B4379" i="2"/>
  <c r="B2871" i="2"/>
  <c r="B5033" i="2"/>
  <c r="B3283" i="2"/>
  <c r="B2938" i="2"/>
  <c r="B1865" i="2"/>
  <c r="B2751" i="2"/>
  <c r="B865" i="2"/>
  <c r="B4946" i="2"/>
  <c r="B1076" i="2"/>
  <c r="B1143" i="2"/>
  <c r="B1434" i="2"/>
  <c r="B2175" i="2"/>
  <c r="B4002" i="2"/>
  <c r="B409" i="2"/>
  <c r="B956" i="2"/>
  <c r="B4504" i="2"/>
  <c r="B942" i="2"/>
  <c r="B1079" i="2"/>
  <c r="B5408" i="2"/>
  <c r="B3865" i="2"/>
  <c r="B335" i="2"/>
  <c r="B96" i="2"/>
  <c r="B1495" i="2"/>
  <c r="B154" i="2"/>
  <c r="B3916" i="2"/>
  <c r="B3091" i="2"/>
  <c r="B4026" i="2"/>
  <c r="B5092" i="2"/>
  <c r="B142" i="2"/>
  <c r="B5767" i="2"/>
  <c r="B2620" i="2"/>
  <c r="B691" i="2"/>
  <c r="B649" i="2"/>
  <c r="B5205" i="2"/>
  <c r="B805" i="2"/>
  <c r="B3033" i="2"/>
  <c r="B4979" i="2"/>
  <c r="B5096" i="2"/>
  <c r="B1888" i="2"/>
  <c r="B2253" i="2"/>
  <c r="B2978" i="2"/>
  <c r="B2765" i="2"/>
  <c r="B4859" i="2"/>
  <c r="B2403" i="2"/>
  <c r="B965" i="2"/>
  <c r="B1912" i="2"/>
  <c r="B1505" i="2"/>
  <c r="B2425" i="2"/>
  <c r="B3317" i="2"/>
  <c r="B4571" i="2"/>
  <c r="B3708" i="2"/>
  <c r="B2151" i="2"/>
  <c r="B1244" i="2"/>
  <c r="B3385" i="2"/>
  <c r="B1467" i="2"/>
  <c r="B3261" i="2"/>
  <c r="B2474" i="2"/>
  <c r="B782" i="2"/>
  <c r="B4336" i="2"/>
  <c r="B609" i="2"/>
  <c r="B2646" i="2"/>
  <c r="B3411" i="2"/>
  <c r="B183" i="2"/>
  <c r="B4457" i="2"/>
  <c r="B3889" i="2"/>
  <c r="B2261" i="2"/>
  <c r="B4521" i="2"/>
  <c r="B4937" i="2"/>
  <c r="B4578" i="2"/>
  <c r="B874" i="2"/>
  <c r="B1685" i="2"/>
  <c r="B920" i="2"/>
  <c r="B5671" i="2"/>
  <c r="B4221" i="2"/>
  <c r="B1680" i="2"/>
  <c r="B1328" i="2"/>
  <c r="B360" i="2"/>
  <c r="B559" i="2"/>
  <c r="B1074" i="2"/>
  <c r="B4045" i="2"/>
  <c r="B909" i="2"/>
  <c r="B2964" i="2"/>
  <c r="B3188" i="2"/>
  <c r="B764" i="2"/>
  <c r="B3968" i="2"/>
  <c r="B888" i="2"/>
  <c r="B1544" i="2"/>
  <c r="B4046" i="2"/>
  <c r="B825" i="2"/>
  <c r="B5454" i="2"/>
  <c r="B3503" i="2"/>
  <c r="B425" i="2"/>
  <c r="B4462" i="2"/>
  <c r="B5796" i="2"/>
  <c r="B1686" i="2"/>
  <c r="B5248" i="2"/>
  <c r="B2606" i="2"/>
  <c r="B1806" i="2"/>
  <c r="B5259" i="2"/>
  <c r="B3505" i="2"/>
  <c r="B2545" i="2"/>
  <c r="B5641" i="2"/>
  <c r="B2211" i="2"/>
  <c r="B1380" i="2"/>
  <c r="B28" i="2"/>
  <c r="B4446" i="2"/>
  <c r="B5573" i="2"/>
  <c r="B630" i="2"/>
  <c r="B5698" i="2"/>
  <c r="B5572" i="2"/>
  <c r="B3335" i="2"/>
  <c r="B5420" i="2"/>
  <c r="B5463" i="2"/>
  <c r="B4664" i="2"/>
  <c r="B3152" i="2"/>
  <c r="B3497" i="2"/>
  <c r="B3265" i="2"/>
  <c r="B2516" i="2"/>
  <c r="B5708" i="2"/>
  <c r="B1882" i="2"/>
  <c r="B3603" i="2"/>
  <c r="B495" i="2"/>
  <c r="B4352" i="2"/>
  <c r="B3668" i="2"/>
  <c r="B4894" i="2"/>
  <c r="B2205" i="2"/>
  <c r="B1023" i="2"/>
  <c r="B5385" i="2"/>
  <c r="B419" i="2"/>
  <c r="B3175" i="2"/>
  <c r="B803" i="2"/>
  <c r="B4105" i="2"/>
  <c r="B3974" i="2"/>
  <c r="B5156" i="2"/>
  <c r="B4950" i="2"/>
  <c r="B3693" i="2"/>
  <c r="B382" i="2"/>
  <c r="B3161" i="2"/>
  <c r="B751" i="2"/>
  <c r="B506" i="2"/>
  <c r="B5777" i="2"/>
  <c r="B3901" i="2"/>
  <c r="B2342" i="2"/>
  <c r="B5659" i="2"/>
  <c r="B3025" i="2"/>
  <c r="B1124" i="2"/>
  <c r="B65" i="2"/>
  <c r="B3146" i="2"/>
  <c r="B256" i="2"/>
  <c r="B1877" i="2"/>
  <c r="B5220" i="2"/>
  <c r="B5522" i="2"/>
  <c r="B132" i="2"/>
  <c r="B2968" i="2"/>
  <c r="B2241" i="2"/>
  <c r="B4512" i="2"/>
  <c r="B2989" i="2"/>
  <c r="B340" i="2"/>
  <c r="B4896" i="2"/>
  <c r="B4068" i="2"/>
  <c r="B2252" i="2"/>
  <c r="B4254" i="2"/>
  <c r="B120" i="2"/>
  <c r="B3521" i="2"/>
  <c r="B4883" i="2"/>
  <c r="B1911" i="2"/>
  <c r="B5069" i="2"/>
  <c r="B2558" i="2"/>
  <c r="B1704" i="2"/>
  <c r="B4081" i="2"/>
  <c r="B5746" i="2"/>
  <c r="B5231" i="2"/>
  <c r="B976" i="2"/>
  <c r="B948" i="2"/>
  <c r="B1010" i="2"/>
  <c r="B2662" i="2"/>
  <c r="B3520" i="2"/>
  <c r="B3812" i="2"/>
  <c r="B2993" i="2"/>
  <c r="B1412" i="2"/>
  <c r="B2037" i="2"/>
  <c r="B2698" i="2"/>
  <c r="B1753" i="2"/>
  <c r="B3321" i="2"/>
  <c r="B373" i="2"/>
  <c r="B1521" i="2"/>
  <c r="B2965" i="2"/>
  <c r="B262" i="2"/>
  <c r="B2390" i="2"/>
  <c r="B5511" i="2"/>
  <c r="B802" i="2"/>
  <c r="B1004" i="2"/>
  <c r="B1406" i="2"/>
  <c r="B5644" i="2"/>
  <c r="B5283" i="2"/>
  <c r="B5179" i="2"/>
  <c r="B3936" i="2"/>
  <c r="B4920" i="2"/>
  <c r="B2270" i="2"/>
  <c r="B3721" i="2"/>
  <c r="B4965" i="2"/>
  <c r="B4930" i="2"/>
  <c r="B798" i="2"/>
  <c r="B1516" i="2"/>
  <c r="B3075" i="2"/>
  <c r="B849" i="2"/>
  <c r="B2594" i="2"/>
  <c r="B3359" i="2"/>
  <c r="B4580" i="2"/>
  <c r="B3183" i="2"/>
  <c r="B2146" i="2"/>
  <c r="B3853" i="2"/>
  <c r="B4287" i="2"/>
  <c r="B3747" i="2"/>
  <c r="B1205" i="2"/>
  <c r="B5701" i="2"/>
  <c r="B3260" i="2"/>
  <c r="B4067" i="2"/>
  <c r="B3689" i="2"/>
  <c r="B1203" i="2"/>
  <c r="B2898" i="2"/>
  <c r="B2593" i="2"/>
  <c r="B1518" i="2"/>
  <c r="B5115" i="2"/>
  <c r="B3238" i="2"/>
  <c r="B3416" i="2"/>
  <c r="B331" i="2"/>
  <c r="B2366" i="2"/>
  <c r="B4113" i="2"/>
  <c r="B1736" i="2"/>
  <c r="B4528" i="2"/>
  <c r="B5100" i="2"/>
  <c r="B783" i="2"/>
  <c r="B3319" i="2"/>
  <c r="B685" i="2"/>
  <c r="B901" i="2"/>
  <c r="B3714" i="2"/>
  <c r="B4635" i="2"/>
  <c r="B5053" i="2"/>
  <c r="B4545" i="2"/>
  <c r="B2452" i="2"/>
  <c r="B5513" i="2"/>
  <c r="B5296" i="2"/>
  <c r="B1843" i="2"/>
  <c r="B5270" i="2"/>
  <c r="B2719" i="2"/>
  <c r="B1430" i="2"/>
  <c r="B2813" i="2"/>
  <c r="B1961" i="2"/>
  <c r="B5254" i="2"/>
  <c r="B2328" i="2"/>
  <c r="B3375" i="2"/>
  <c r="B2884" i="2"/>
  <c r="B4654" i="2"/>
  <c r="B1091" i="2"/>
  <c r="B1147" i="2"/>
  <c r="B1073" i="2"/>
  <c r="B3239" i="2"/>
  <c r="B3960" i="2"/>
  <c r="B2199" i="2"/>
  <c r="B3906" i="2"/>
  <c r="B2990" i="2"/>
  <c r="B1928" i="2"/>
  <c r="B1317" i="2"/>
  <c r="B3513" i="2"/>
  <c r="B4497" i="2"/>
  <c r="B540" i="2"/>
  <c r="B1578" i="2"/>
  <c r="B1030" i="2"/>
  <c r="B642" i="2"/>
  <c r="B45" i="2"/>
  <c r="B4830" i="2"/>
  <c r="B3314" i="2"/>
  <c r="B4918" i="2"/>
  <c r="B1854" i="2"/>
  <c r="B4271" i="2"/>
  <c r="B5633" i="2"/>
  <c r="B1778" i="2"/>
  <c r="B5759" i="2"/>
  <c r="B5326" i="2"/>
  <c r="B3877" i="2"/>
  <c r="B288" i="2"/>
  <c r="B3908" i="2"/>
  <c r="B4416" i="2"/>
  <c r="B1683" i="2"/>
  <c r="B1217" i="2"/>
  <c r="B2385" i="2"/>
  <c r="B1890" i="2"/>
  <c r="B3726" i="2"/>
  <c r="B3465" i="2"/>
  <c r="B3697" i="2"/>
  <c r="B5153" i="2"/>
  <c r="B2574" i="2"/>
  <c r="B5184" i="2"/>
  <c r="B35" i="2"/>
  <c r="B1121" i="2"/>
  <c r="B5552" i="2"/>
  <c r="B5207" i="2"/>
  <c r="B4797" i="2"/>
  <c r="B1761" i="2"/>
  <c r="B3345" i="2"/>
  <c r="B5503" i="2"/>
  <c r="B1305" i="2"/>
  <c r="B1118" i="2"/>
  <c r="B1734" i="2"/>
  <c r="B1931" i="2"/>
  <c r="B3430" i="2"/>
  <c r="B4134" i="2"/>
  <c r="B886" i="2"/>
  <c r="B801" i="2"/>
  <c r="B4363" i="2"/>
  <c r="B4716" i="2"/>
  <c r="B2520" i="2"/>
  <c r="B5341" i="2"/>
  <c r="B1326" i="2"/>
  <c r="B3776" i="2"/>
  <c r="B1481" i="2"/>
  <c r="B3665" i="2"/>
  <c r="B5338" i="2"/>
  <c r="B926" i="2"/>
  <c r="B2529" i="2"/>
  <c r="B3476" i="2"/>
  <c r="B520" i="2"/>
  <c r="B5327" i="2"/>
  <c r="B1383" i="2"/>
  <c r="B1792" i="2"/>
  <c r="B4337" i="2"/>
  <c r="B75" i="2"/>
  <c r="B1424" i="2"/>
  <c r="B3397" i="2"/>
  <c r="B3922" i="2"/>
  <c r="B430" i="2"/>
  <c r="B5441" i="2"/>
  <c r="B1122" i="2"/>
  <c r="B2542" i="2"/>
  <c r="B5174" i="2"/>
  <c r="B55" i="2"/>
  <c r="B4001" i="2"/>
  <c r="B3717" i="2"/>
  <c r="B962" i="2"/>
  <c r="B2866" i="2"/>
  <c r="B3635" i="2"/>
  <c r="B3698" i="2"/>
  <c r="B2157" i="2"/>
  <c r="B2090" i="2"/>
  <c r="B561" i="2"/>
  <c r="B1228" i="2"/>
  <c r="B688" i="2"/>
  <c r="B1570" i="2"/>
  <c r="B3769" i="2"/>
  <c r="B2641" i="2"/>
  <c r="B1399" i="2"/>
  <c r="B1903" i="2"/>
  <c r="B705" i="2"/>
  <c r="B5632" i="2"/>
  <c r="B1733" i="2"/>
  <c r="B1980" i="2"/>
  <c r="B1826" i="2"/>
  <c r="B4733" i="2"/>
  <c r="B5736" i="2"/>
  <c r="B4668" i="2"/>
  <c r="B2280" i="2"/>
  <c r="B581" i="2"/>
  <c r="B765" i="2"/>
  <c r="B689" i="2"/>
  <c r="B2880" i="2"/>
  <c r="B3194" i="2"/>
  <c r="B4955" i="2"/>
  <c r="B613" i="2"/>
  <c r="B4723" i="2"/>
  <c r="B4403" i="2"/>
  <c r="B5171" i="2"/>
  <c r="B784" i="2"/>
  <c r="B4513" i="2"/>
  <c r="B4524" i="2"/>
  <c r="B2963" i="2"/>
  <c r="B2760" i="2"/>
  <c r="B5052" i="2"/>
  <c r="B2426" i="2"/>
  <c r="B1428" i="2"/>
  <c r="B5639" i="2"/>
  <c r="B4262" i="2"/>
  <c r="B1015" i="2"/>
  <c r="B5429" i="2"/>
  <c r="B3141" i="2"/>
  <c r="B4585" i="2"/>
  <c r="B3752" i="2"/>
  <c r="B3614" i="2"/>
  <c r="B2702" i="2"/>
  <c r="B4190" i="2"/>
  <c r="B3749" i="2"/>
  <c r="B2510" i="2"/>
  <c r="B2648" i="2"/>
  <c r="B1224" i="2"/>
  <c r="B5431" i="2"/>
  <c r="B1488" i="2"/>
  <c r="B560" i="2"/>
  <c r="B2039" i="2"/>
  <c r="B5040" i="2"/>
  <c r="B2616" i="2"/>
  <c r="B2273" i="2"/>
  <c r="B1090" i="2"/>
  <c r="B4508" i="2"/>
  <c r="B2190" i="2"/>
  <c r="B4242" i="2"/>
  <c r="B2704" i="2"/>
  <c r="B1339" i="2"/>
  <c r="B741" i="2"/>
  <c r="B4673" i="2"/>
  <c r="B1455" i="2"/>
  <c r="B3625" i="2"/>
  <c r="B402" i="2"/>
  <c r="B2069" i="2"/>
  <c r="B3204" i="2"/>
  <c r="B898" i="2"/>
  <c r="B5755" i="2"/>
  <c r="B4169" i="2"/>
  <c r="B3590" i="2"/>
  <c r="B4341" i="2"/>
  <c r="B1923" i="2"/>
  <c r="B4948" i="2"/>
  <c r="B1662" i="2"/>
  <c r="B3407" i="2"/>
  <c r="B135" i="2"/>
  <c r="B3351" i="2"/>
  <c r="B4831" i="2"/>
  <c r="B1151" i="2"/>
  <c r="B5617" i="2"/>
  <c r="B3464" i="2"/>
  <c r="B5010" i="2"/>
  <c r="B5786" i="2"/>
  <c r="B1575" i="2"/>
  <c r="B2859" i="2"/>
  <c r="B433" i="2"/>
  <c r="B5279" i="2"/>
  <c r="B2238" i="2"/>
  <c r="B574" i="2"/>
  <c r="B1093" i="2"/>
  <c r="B3226" i="2"/>
  <c r="B2894" i="2"/>
  <c r="B3273" i="2"/>
  <c r="B5117" i="2"/>
  <c r="B364" i="2"/>
  <c r="B727" i="2"/>
  <c r="B1992" i="2"/>
  <c r="B266" i="2"/>
  <c r="B3344" i="2"/>
  <c r="B165" i="2"/>
  <c r="B1946" i="2"/>
  <c r="B4956" i="2"/>
  <c r="B2888" i="2"/>
  <c r="B1750" i="2"/>
  <c r="B1824" i="2"/>
  <c r="B5468" i="2"/>
  <c r="B5057" i="2"/>
  <c r="B3213" i="2"/>
  <c r="B3740" i="2"/>
  <c r="B292" i="2"/>
  <c r="B651" i="2"/>
  <c r="B1409" i="2"/>
  <c r="B3272" i="2"/>
  <c r="B499" i="2"/>
  <c r="B2073" i="2"/>
  <c r="B3001" i="2"/>
  <c r="B3135" i="2"/>
  <c r="B1688" i="2"/>
  <c r="B3874" i="2"/>
  <c r="B3156" i="2"/>
  <c r="B2267" i="2"/>
  <c r="B4293" i="2"/>
  <c r="B4283" i="2"/>
  <c r="B3525" i="2"/>
  <c r="B3512" i="2"/>
  <c r="B5399" i="2"/>
  <c r="B3460" i="2"/>
  <c r="B2219" i="2"/>
  <c r="B2278" i="2"/>
  <c r="B641" i="2"/>
  <c r="B1173" i="2"/>
  <c r="B1674" i="2"/>
  <c r="B5557" i="2"/>
  <c r="B2827" i="2"/>
  <c r="B2024" i="2"/>
  <c r="B1813" i="2"/>
  <c r="B3563" i="2"/>
  <c r="B4344" i="2"/>
  <c r="B969" i="2"/>
  <c r="B2887" i="2"/>
  <c r="B68" i="2"/>
  <c r="B1874" i="2"/>
  <c r="B5404" i="2"/>
  <c r="B1532" i="2"/>
  <c r="B5595" i="2"/>
  <c r="B4200" i="2"/>
  <c r="B468" i="2"/>
  <c r="B3422" i="2"/>
  <c r="B1291" i="2"/>
  <c r="B3445" i="2"/>
  <c r="B2973" i="2"/>
  <c r="B1427" i="2"/>
  <c r="B5157" i="2"/>
  <c r="B2075" i="2"/>
  <c r="B2218" i="2"/>
  <c r="B5116" i="2"/>
  <c r="B4843" i="2"/>
  <c r="B3500" i="2"/>
  <c r="B2568" i="2"/>
  <c r="B3507" i="2"/>
  <c r="B3491" i="2"/>
  <c r="B1697" i="2"/>
  <c r="B1318" i="2"/>
  <c r="B3842" i="2"/>
  <c r="B4195" i="2"/>
  <c r="B1410" i="2"/>
  <c r="B5407" i="2"/>
  <c r="B2038" i="2"/>
  <c r="B1208" i="2"/>
  <c r="B1742" i="2"/>
  <c r="B5334" i="2"/>
  <c r="B153" i="2"/>
  <c r="B4736" i="2"/>
  <c r="B370" i="2"/>
  <c r="B3480" i="2"/>
  <c r="B493" i="2"/>
  <c r="B582" i="2"/>
  <c r="B660" i="2"/>
  <c r="B5253" i="2"/>
  <c r="B1404" i="2"/>
  <c r="B3014" i="2"/>
  <c r="B1978" i="2"/>
  <c r="B2984" i="2"/>
  <c r="B2736" i="2"/>
  <c r="B4659" i="2"/>
  <c r="B206" i="2"/>
  <c r="B748" i="2"/>
  <c r="B538" i="2"/>
  <c r="B1148" i="2"/>
  <c r="B4722" i="2"/>
  <c r="B5533" i="2"/>
  <c r="B793" i="2"/>
  <c r="B4273" i="2"/>
  <c r="B5222" i="2"/>
  <c r="B1193" i="2"/>
  <c r="B4327" i="2"/>
  <c r="B5249" i="2"/>
  <c r="B2790" i="2"/>
  <c r="B5504" i="2"/>
  <c r="B3575" i="2"/>
  <c r="B2240" i="2"/>
  <c r="B3434" i="2"/>
  <c r="B101" i="2"/>
  <c r="B4686" i="2"/>
  <c r="B2712" i="2"/>
  <c r="B3565" i="2"/>
  <c r="B476" i="2"/>
  <c r="B3123" i="2"/>
  <c r="B3284" i="2"/>
  <c r="B4299" i="2"/>
  <c r="B1379" i="2"/>
  <c r="B3125" i="2"/>
  <c r="B4646" i="2"/>
  <c r="B5281" i="2"/>
  <c r="B3241" i="2"/>
  <c r="B2929" i="2"/>
  <c r="B4707" i="2"/>
  <c r="B3909" i="2"/>
  <c r="B664" i="2"/>
  <c r="B5718" i="2"/>
  <c r="B4178" i="2"/>
  <c r="B2625" i="2"/>
  <c r="B972" i="2"/>
  <c r="B2320" i="2"/>
  <c r="B2868" i="2"/>
  <c r="B981" i="2"/>
  <c r="B929" i="2"/>
  <c r="B3674" i="2"/>
  <c r="B792" i="2"/>
  <c r="B4253" i="2"/>
  <c r="B3655" i="2"/>
  <c r="B4900" i="2"/>
  <c r="B5529" i="2"/>
  <c r="B4298" i="2"/>
  <c r="B2733" i="2"/>
  <c r="B4726" i="2"/>
  <c r="B46" i="2"/>
  <c r="B123" i="2"/>
  <c r="B5187" i="2"/>
  <c r="B5382" i="2"/>
  <c r="B3825" i="2"/>
  <c r="B2676" i="2"/>
  <c r="B203" i="2"/>
  <c r="B1997" i="2"/>
  <c r="B1702" i="2"/>
  <c r="B3292" i="2"/>
  <c r="B4339" i="2"/>
  <c r="B4289" i="2"/>
  <c r="B1437" i="2"/>
  <c r="B3364" i="2"/>
  <c r="B2500" i="2"/>
  <c r="B4698" i="2"/>
  <c r="B690" i="2"/>
  <c r="B92" i="2"/>
  <c r="B1286" i="2"/>
  <c r="B1483" i="2"/>
  <c r="B4637" i="2"/>
  <c r="B5596" i="2"/>
  <c r="B2346" i="2"/>
  <c r="B871" i="2"/>
  <c r="B2552" i="2"/>
  <c r="B238" i="2"/>
  <c r="B4611" i="2"/>
  <c r="B5328" i="2"/>
  <c r="B1127" i="2"/>
  <c r="B2758" i="2"/>
  <c r="B1600" i="2"/>
  <c r="B325" i="2"/>
  <c r="B3495" i="2"/>
  <c r="B2429" i="2"/>
  <c r="B3554" i="2"/>
  <c r="B4474" i="2"/>
  <c r="B1594" i="2"/>
  <c r="B4866" i="2"/>
  <c r="B3197" i="2"/>
  <c r="B1811" i="2"/>
  <c r="B3100" i="2"/>
  <c r="B1474" i="2"/>
  <c r="B4621" i="2"/>
  <c r="B2470" i="2"/>
  <c r="B2417" i="2"/>
  <c r="B3149" i="2"/>
  <c r="B5667" i="2"/>
  <c r="B4301" i="2"/>
  <c r="B3782" i="2"/>
  <c r="B2395" i="2"/>
  <c r="B2785" i="2"/>
  <c r="B5487" i="2"/>
  <c r="B149" i="2"/>
  <c r="B1092" i="2"/>
  <c r="B5139" i="2"/>
  <c r="B4083" i="2"/>
  <c r="B4839" i="2"/>
  <c r="B1370" i="2"/>
  <c r="B1639" i="2"/>
  <c r="B3897" i="2"/>
  <c r="B3234" i="2"/>
  <c r="B2476" i="2"/>
  <c r="B848" i="2"/>
  <c r="B5754" i="2"/>
  <c r="B4562" i="2"/>
  <c r="B2745" i="2"/>
  <c r="B1858" i="2"/>
  <c r="B4574" i="2"/>
  <c r="B3683" i="2"/>
  <c r="B5723" i="2"/>
  <c r="B4391" i="2"/>
  <c r="B5661" i="2"/>
  <c r="B1215" i="2"/>
  <c r="B954" i="2"/>
  <c r="B3177" i="2"/>
  <c r="B5615" i="2"/>
  <c r="B1233" i="2"/>
  <c r="B4525" i="2"/>
  <c r="B4290" i="2"/>
  <c r="B5758" i="2"/>
  <c r="B2955" i="2"/>
  <c r="B3361" i="2"/>
  <c r="B1987" i="2"/>
  <c r="B3240" i="2"/>
  <c r="B632" i="2"/>
  <c r="B1658" i="2"/>
  <c r="B4715" i="2"/>
  <c r="B4286" i="2"/>
  <c r="B5512" i="2"/>
  <c r="B4117" i="2"/>
  <c r="B4792" i="2"/>
  <c r="B3395" i="2"/>
  <c r="B4377" i="2"/>
  <c r="B3009" i="2"/>
  <c r="B4062" i="2"/>
  <c r="B5703" i="2"/>
  <c r="B3195" i="2"/>
  <c r="B4623" i="2"/>
  <c r="B281" i="2"/>
  <c r="B3372" i="2"/>
  <c r="B5517" i="2"/>
  <c r="B5280" i="2"/>
  <c r="B3987" i="2"/>
  <c r="B99" i="2"/>
  <c r="B4747" i="2"/>
  <c r="B2465" i="2"/>
  <c r="B3282" i="2"/>
  <c r="B3164" i="2"/>
  <c r="B2055" i="2"/>
  <c r="B2578" i="2"/>
  <c r="B1386" i="2"/>
  <c r="B4793" i="2"/>
  <c r="B902" i="2"/>
  <c r="B5495" i="2"/>
  <c r="B313" i="2"/>
  <c r="B1289" i="2"/>
  <c r="B4373" i="2"/>
  <c r="B596" i="2"/>
  <c r="B4905" i="2"/>
  <c r="B2021" i="2"/>
  <c r="B5363" i="2"/>
  <c r="B4346" i="2"/>
  <c r="B1847" i="2"/>
  <c r="B3487" i="2"/>
  <c r="B1925" i="2"/>
  <c r="B5210" i="2"/>
  <c r="B3774" i="2"/>
  <c r="B2821" i="2"/>
  <c r="B2191" i="2"/>
  <c r="B4677" i="2"/>
  <c r="B296" i="2"/>
  <c r="B4396" i="2"/>
  <c r="B4509" i="2"/>
  <c r="B575" i="2"/>
  <c r="B5588" i="2"/>
  <c r="B3380" i="2"/>
  <c r="B4409" i="2"/>
  <c r="B2851" i="2"/>
  <c r="B4090" i="2"/>
  <c r="B4325" i="2"/>
  <c r="B2857" i="2"/>
  <c r="B2040" i="2"/>
  <c r="B1086" i="2"/>
  <c r="B3937" i="2"/>
  <c r="B2919" i="2"/>
  <c r="B5136" i="2"/>
  <c r="B2292" i="2"/>
  <c r="B3756" i="2"/>
  <c r="B2615" i="2"/>
  <c r="B306" i="2"/>
  <c r="B3482" i="2"/>
  <c r="B5252" i="2"/>
  <c r="B1959" i="2"/>
  <c r="B3730" i="2"/>
  <c r="B4805" i="2"/>
  <c r="B2783" i="2"/>
  <c r="B5521" i="2"/>
  <c r="B545" i="2"/>
  <c r="B426" i="2"/>
  <c r="B4295" i="2"/>
  <c r="B4075" i="2"/>
  <c r="B2216" i="2"/>
  <c r="B3965" i="2"/>
  <c r="B2407" i="2"/>
  <c r="B5086" i="2"/>
  <c r="B2832" i="2"/>
  <c r="B1103" i="2"/>
  <c r="B2019" i="2"/>
  <c r="B2432" i="2"/>
  <c r="B877" i="2"/>
  <c r="B5201" i="2"/>
  <c r="B3186" i="2"/>
  <c r="B5638" i="2"/>
  <c r="B845" i="2"/>
  <c r="B1743" i="2"/>
  <c r="B2357" i="2"/>
  <c r="B3662" i="2"/>
  <c r="B1234" i="2"/>
  <c r="B5312" i="2"/>
  <c r="B204" i="2"/>
  <c r="B2600" i="2"/>
  <c r="B3523" i="2"/>
  <c r="B4744" i="2"/>
  <c r="B1007" i="2"/>
  <c r="B4903" i="2"/>
  <c r="B1982" i="2"/>
  <c r="B2373" i="2"/>
  <c r="B851" i="2"/>
  <c r="B3545" i="2"/>
  <c r="B16" i="2"/>
  <c r="B1111" i="2"/>
  <c r="B5655" i="2"/>
  <c r="B5403" i="2"/>
  <c r="B3275" i="2"/>
  <c r="B2673" i="2"/>
  <c r="B1916" i="2"/>
  <c r="B2116" i="2"/>
  <c r="B3035" i="2"/>
  <c r="B4718" i="2"/>
  <c r="B1924" i="2"/>
  <c r="B5030" i="2"/>
  <c r="B2333" i="2"/>
  <c r="B3192" i="2"/>
  <c r="B2437" i="2"/>
  <c r="B4812" i="2"/>
  <c r="B648" i="2"/>
  <c r="B357" i="2"/>
  <c r="B2060" i="2"/>
  <c r="B3039" i="2"/>
  <c r="B2289" i="2"/>
  <c r="B4582" i="2"/>
  <c r="B716" i="2"/>
  <c r="B1650" i="2"/>
  <c r="B5430" i="2"/>
  <c r="B4666" i="2"/>
  <c r="B2344" i="2"/>
  <c r="B2874" i="2"/>
  <c r="B2932" i="2"/>
  <c r="B3051" i="2"/>
  <c r="B4168" i="2"/>
  <c r="B4913" i="2"/>
  <c r="B31" i="2"/>
  <c r="B4610" i="2"/>
  <c r="B3511" i="2"/>
  <c r="B466" i="2"/>
  <c r="B1798" i="2"/>
  <c r="B4275" i="2"/>
  <c r="B2920" i="2"/>
  <c r="B4173" i="2"/>
  <c r="B5372" i="2"/>
  <c r="B2302" i="2"/>
  <c r="B772" i="2"/>
  <c r="B277" i="2"/>
  <c r="B3669" i="2"/>
  <c r="B1135" i="2"/>
  <c r="B1740" i="2"/>
  <c r="B5597" i="2"/>
  <c r="B1601" i="2"/>
  <c r="B1364" i="2"/>
  <c r="B2298" i="2"/>
  <c r="B131" i="2"/>
  <c r="B5347" i="2"/>
  <c r="B1100" i="2"/>
  <c r="B1240" i="2"/>
  <c r="B4782" i="2"/>
  <c r="B3274" i="2"/>
  <c r="B568" i="2"/>
  <c r="B5032" i="2"/>
  <c r="B1221" i="2"/>
  <c r="B1290" i="2"/>
  <c r="B2365" i="2"/>
  <c r="B2378" i="2"/>
  <c r="B1482" i="2"/>
  <c r="B3455" i="2"/>
  <c r="B5472" i="2"/>
  <c r="B3451" i="2"/>
  <c r="B4603" i="2"/>
  <c r="B4300" i="2"/>
  <c r="B592" i="2"/>
  <c r="B322" i="2"/>
  <c r="B4146" i="2"/>
  <c r="B2656" i="2"/>
  <c r="B756" i="2"/>
  <c r="B3586" i="2"/>
  <c r="B610" i="2"/>
  <c r="B2720" i="2"/>
  <c r="B676" i="2"/>
  <c r="B5131" i="2"/>
  <c r="B2522" i="2"/>
  <c r="B572" i="2"/>
  <c r="B2699" i="2"/>
  <c r="B2248" i="2"/>
  <c r="B5194" i="2"/>
  <c r="B2386" i="2"/>
  <c r="B2058" i="2"/>
  <c r="B3105" i="2"/>
  <c r="B161" i="2"/>
  <c r="B4343" i="2"/>
  <c r="B453" i="2"/>
  <c r="B3515" i="2"/>
  <c r="B5105" i="2"/>
  <c r="B797" i="2"/>
  <c r="B18" i="2"/>
  <c r="B628" i="2"/>
  <c r="B2629" i="2"/>
  <c r="B1283" i="2"/>
  <c r="B5331" i="2"/>
  <c r="B3414" i="2"/>
  <c r="B2488" i="2"/>
  <c r="B566" i="2"/>
  <c r="B2713" i="2"/>
  <c r="B4239" i="2"/>
  <c r="B1748" i="2"/>
  <c r="B4499" i="2"/>
  <c r="B1314" i="2"/>
  <c r="B343" i="2"/>
  <c r="B1904" i="2"/>
  <c r="B1814" i="2"/>
  <c r="B1560" i="2"/>
  <c r="B5436" i="2"/>
  <c r="B79" i="2"/>
  <c r="B819" i="2"/>
  <c r="B3352" i="2"/>
  <c r="B3605" i="2"/>
  <c r="B526" i="2"/>
  <c r="B3820" i="2"/>
  <c r="B3806" i="2"/>
  <c r="B4231" i="2"/>
  <c r="B5178" i="2"/>
  <c r="B1950" i="2"/>
  <c r="B5163" i="2"/>
  <c r="B126" i="2"/>
  <c r="B2324" i="2"/>
  <c r="B26" i="2"/>
  <c r="B436" i="2"/>
  <c r="B2049" i="2"/>
  <c r="B2382" i="2"/>
  <c r="B4743" i="2"/>
  <c r="B3383" i="2"/>
  <c r="B2158" i="2"/>
  <c r="B1902" i="2"/>
  <c r="B3576" i="2"/>
  <c r="B994" i="2"/>
  <c r="B483" i="2"/>
  <c r="B1741" i="2"/>
  <c r="B653" i="2"/>
  <c r="B1287" i="2"/>
  <c r="B1834" i="2"/>
  <c r="B4600" i="2"/>
  <c r="B2772" i="2"/>
  <c r="B5200" i="2"/>
  <c r="B1272" i="2"/>
  <c r="B2130" i="2"/>
  <c r="B1336" i="2"/>
  <c r="B5629" i="2"/>
  <c r="B5571" i="2"/>
  <c r="B2631" i="2"/>
  <c r="B842" i="2"/>
  <c r="B2831" i="2"/>
  <c r="B678" i="2"/>
  <c r="B2537" i="2"/>
  <c r="B261" i="2"/>
  <c r="B723" i="2"/>
  <c r="B2577" i="2"/>
  <c r="B1951" i="2"/>
  <c r="B2214" i="2"/>
  <c r="B5015" i="2"/>
  <c r="B635" i="2"/>
  <c r="B1302" i="2"/>
  <c r="B2424" i="2"/>
  <c r="B4505" i="2"/>
  <c r="B4089" i="2"/>
  <c r="B1401" i="2"/>
  <c r="B1547" i="2"/>
  <c r="B987" i="2"/>
  <c r="B4144" i="2"/>
  <c r="B4255" i="2"/>
  <c r="B617" i="2"/>
  <c r="B4940" i="2"/>
  <c r="B3387" i="2"/>
  <c r="B5534" i="2"/>
  <c r="B708" i="2"/>
  <c r="B90" i="2"/>
  <c r="B2817" i="2"/>
  <c r="B5505" i="2"/>
  <c r="B1000" i="2"/>
  <c r="B3447" i="2"/>
  <c r="B680" i="2"/>
  <c r="B836" i="2"/>
  <c r="B1901" i="2"/>
  <c r="B5668" i="2"/>
  <c r="B4606" i="2"/>
  <c r="B5218" i="2"/>
  <c r="B5451" i="2"/>
  <c r="B4155" i="2"/>
  <c r="B4515" i="2"/>
  <c r="B1366" i="2"/>
  <c r="B1652" i="2"/>
  <c r="B4202" i="2"/>
  <c r="B4977" i="2"/>
  <c r="B2396" i="2"/>
  <c r="B1566" i="2"/>
  <c r="B3307" i="2"/>
  <c r="B443" i="2"/>
  <c r="B4222" i="2"/>
  <c r="B1712" i="2"/>
  <c r="B5068" i="2"/>
  <c r="B5590" i="2"/>
  <c r="B1727" i="2"/>
  <c r="B3366" i="2"/>
  <c r="B4003" i="2"/>
  <c r="B814" i="2"/>
  <c r="B4071" i="2"/>
  <c r="B4349" i="2"/>
  <c r="B3428" i="2"/>
  <c r="B3746" i="2"/>
  <c r="B522" i="2"/>
  <c r="B5396" i="2"/>
  <c r="B3517" i="2"/>
  <c r="B667" i="2"/>
  <c r="B2303" i="2"/>
  <c r="B5416" i="2"/>
  <c r="B2840" i="2"/>
  <c r="B2764" i="2"/>
  <c r="B1344" i="2"/>
  <c r="B3354" i="2"/>
  <c r="B2497" i="2"/>
  <c r="B3509" i="2"/>
  <c r="B4890" i="2"/>
  <c r="B3772" i="2"/>
  <c r="B3396" i="2"/>
  <c r="B5317" i="2"/>
  <c r="B5348" i="2"/>
  <c r="B931" i="2"/>
  <c r="B1693" i="2"/>
  <c r="B562" i="2"/>
  <c r="B2570" i="2"/>
  <c r="B1160" i="2"/>
  <c r="B4906" i="2"/>
  <c r="B1887" i="2"/>
  <c r="B889" i="2"/>
  <c r="B3251" i="2"/>
  <c r="B3410" i="2"/>
  <c r="B4455" i="2"/>
  <c r="B4858" i="2"/>
  <c r="B3218" i="2"/>
  <c r="B3343" i="2"/>
  <c r="B5042" i="2"/>
  <c r="B2688" i="2"/>
  <c r="B2654" i="2"/>
  <c r="B2085" i="2"/>
  <c r="B265" i="2"/>
  <c r="B2078" i="2"/>
  <c r="B3566" i="2"/>
  <c r="B2749" i="2"/>
  <c r="B4133" i="2"/>
  <c r="B5726" i="2"/>
  <c r="B3170" i="2"/>
  <c r="B4052" i="2"/>
  <c r="B2901" i="2"/>
  <c r="B2605" i="2"/>
  <c r="B1643" i="2"/>
  <c r="B4126" i="2"/>
  <c r="B5798" i="2"/>
  <c r="B2867" i="2"/>
  <c r="B278" i="2"/>
  <c r="B4486" i="2"/>
  <c r="B3695" i="2"/>
  <c r="B951" i="2"/>
  <c r="B3893" i="2"/>
  <c r="B3377" i="2"/>
  <c r="B840" i="2"/>
  <c r="B4601" i="2"/>
  <c r="B1264" i="2"/>
  <c r="B4430" i="2"/>
  <c r="B2602" i="2"/>
  <c r="B3552" i="2"/>
  <c r="B2670" i="2"/>
  <c r="B5562" i="2"/>
  <c r="B4189" i="2"/>
  <c r="B3671" i="2"/>
  <c r="B4975" i="2"/>
  <c r="B3099" i="2"/>
  <c r="B3770" i="2"/>
  <c r="B3358" i="2"/>
  <c r="B511" i="2"/>
  <c r="B3256" i="2"/>
  <c r="B5101" i="2"/>
  <c r="B780" i="2"/>
  <c r="B1108" i="2"/>
  <c r="B5421" i="2"/>
  <c r="B1940" i="2"/>
  <c r="B3478" i="2"/>
  <c r="B2102" i="2"/>
  <c r="B826" i="2"/>
  <c r="B5651" i="2"/>
  <c r="B3845" i="2"/>
  <c r="B917" i="2"/>
  <c r="B1538" i="2"/>
  <c r="B880" i="2"/>
  <c r="B4311" i="2"/>
  <c r="B3299" i="2"/>
  <c r="B2564" i="2"/>
  <c r="B2870" i="2"/>
  <c r="B3940" i="2"/>
  <c r="B352" i="2"/>
  <c r="B5649" i="2"/>
  <c r="B128" i="2"/>
  <c r="B4115" i="2"/>
  <c r="B5119" i="2"/>
  <c r="B730" i="2"/>
  <c r="B5601" i="2"/>
  <c r="B4976" i="2"/>
  <c r="B3253" i="2"/>
  <c r="B2117" i="2"/>
  <c r="B3293" i="2"/>
  <c r="B5295" i="2"/>
  <c r="B3621" i="2"/>
  <c r="B3642" i="2"/>
  <c r="B1186" i="2"/>
  <c r="B1696" i="2"/>
  <c r="B156" i="2"/>
  <c r="B2972" i="2"/>
  <c r="B3402" i="2"/>
  <c r="B2784" i="2"/>
  <c r="B2006" i="2"/>
  <c r="B565" i="2"/>
  <c r="B1994" i="2"/>
  <c r="B5076" i="2"/>
  <c r="B2761" i="2"/>
  <c r="B1817" i="2"/>
  <c r="B2852" i="2"/>
  <c r="B800" i="2"/>
  <c r="B2052" i="2"/>
  <c r="B843" i="2"/>
  <c r="B3815" i="2"/>
  <c r="B4754" i="2"/>
  <c r="B602" i="2"/>
  <c r="B1256" i="2"/>
  <c r="B3898" i="2"/>
  <c r="B3203" i="2"/>
  <c r="B1779" i="2"/>
  <c r="B854" i="2"/>
  <c r="B3337" i="2"/>
  <c r="B3348" i="2"/>
  <c r="B573" i="2"/>
  <c r="B4248" i="2"/>
  <c r="B1490" i="2"/>
  <c r="B5438" i="2"/>
  <c r="B3371" i="2"/>
  <c r="B3286" i="2"/>
  <c r="B1337" i="2"/>
  <c r="B4953" i="2"/>
  <c r="B740" i="2"/>
  <c r="B2914" i="2"/>
  <c r="B4116" i="2"/>
  <c r="B144" i="2"/>
  <c r="B4364" i="2"/>
  <c r="B3291" i="2"/>
  <c r="B4791" i="2"/>
  <c r="B2072" i="2"/>
  <c r="B423" i="2"/>
  <c r="B1480" i="2"/>
  <c r="B1863" i="2"/>
  <c r="B2555" i="2"/>
  <c r="B3532" i="2"/>
  <c r="B1856" i="2"/>
  <c r="B2628" i="2"/>
  <c r="B119" i="2"/>
  <c r="B5019" i="2"/>
  <c r="B3003" i="2"/>
  <c r="B5478" i="2"/>
  <c r="B4703" i="2"/>
  <c r="B4576" i="2"/>
  <c r="B3068" i="2"/>
  <c r="B4882" i="2"/>
  <c r="B3494" i="2"/>
  <c r="B1214" i="2"/>
  <c r="B4506" i="2"/>
  <c r="B4795" i="2"/>
  <c r="B110" i="2"/>
  <c r="B5378" i="2"/>
  <c r="B81" i="2"/>
  <c r="B3324" i="2"/>
  <c r="B474" i="2"/>
  <c r="B3549" i="2"/>
  <c r="B3124" i="2"/>
  <c r="B5151" i="2"/>
  <c r="B4320" i="2"/>
  <c r="B1157" i="2"/>
  <c r="B910" i="2"/>
  <c r="B3489" i="2"/>
  <c r="B5803" i="2"/>
  <c r="B5799" i="2"/>
  <c r="B2739" i="2"/>
  <c r="B3315" i="2"/>
  <c r="B3473" i="2"/>
  <c r="B3426" i="2"/>
  <c r="B3121" i="2"/>
  <c r="B2468" i="2"/>
  <c r="B3200" i="2"/>
  <c r="B3459" i="2"/>
  <c r="B958" i="2"/>
  <c r="B4177" i="2"/>
  <c r="B240" i="2"/>
  <c r="B4756" i="2"/>
  <c r="B3456" i="2"/>
  <c r="B502" i="2"/>
  <c r="B1277" i="2"/>
  <c r="B838" i="2"/>
  <c r="B4243" i="2"/>
  <c r="B2502" i="2"/>
  <c r="B4942" i="2"/>
  <c r="B3026" i="2"/>
  <c r="B2234" i="2"/>
  <c r="B1489" i="2"/>
  <c r="B2526" i="2"/>
  <c r="B2455" i="2"/>
  <c r="B661" i="2"/>
  <c r="B5693" i="2"/>
  <c r="B3078" i="2"/>
  <c r="B5369" i="2"/>
  <c r="B2883" i="2"/>
  <c r="B3041" i="2"/>
  <c r="B5591" i="2"/>
  <c r="B2334" i="2"/>
  <c r="B73" i="2"/>
  <c r="B2795" i="2"/>
  <c r="B5489" i="2"/>
  <c r="B3526" i="2"/>
  <c r="B2400" i="2"/>
  <c r="B4565" i="2"/>
  <c r="B3803" i="2"/>
  <c r="B1235" i="2"/>
  <c r="B3598" i="2"/>
  <c r="B1029" i="2"/>
  <c r="B548" i="2"/>
  <c r="B471" i="2"/>
  <c r="B3304" i="2"/>
  <c r="B1142" i="2"/>
  <c r="B494" i="2"/>
  <c r="B5376" i="2"/>
  <c r="B4234" i="2"/>
  <c r="B4291" i="2"/>
  <c r="B1914" i="2"/>
  <c r="B2644" i="2"/>
  <c r="B4358" i="2"/>
  <c r="B2850" i="2"/>
  <c r="B5191" i="2"/>
  <c r="B4361" i="2"/>
  <c r="B608" i="2"/>
  <c r="B5023" i="2"/>
  <c r="B5298" i="2"/>
  <c r="B4699" i="2"/>
  <c r="B673" i="2"/>
  <c r="B2079" i="2"/>
  <c r="B3452" i="2"/>
  <c r="B3206" i="2"/>
  <c r="B1197" i="2"/>
  <c r="B1349" i="2"/>
  <c r="B3297" i="2"/>
  <c r="B437" i="2"/>
  <c r="B1775" i="2"/>
  <c r="B4872" i="2"/>
  <c r="B5186" i="2"/>
  <c r="B718" i="2"/>
  <c r="B3143" i="2"/>
  <c r="B4333" i="2"/>
  <c r="B3403" i="2"/>
  <c r="B5742" i="2"/>
  <c r="B3477" i="2"/>
  <c r="B3559" i="2"/>
  <c r="B2304" i="2"/>
  <c r="B5582" i="2"/>
  <c r="B2703" i="2"/>
  <c r="B1395" i="2"/>
  <c r="B4307" i="2"/>
  <c r="B989" i="2"/>
  <c r="B2173" i="2"/>
  <c r="B1099" i="2"/>
  <c r="B3350" i="2"/>
  <c r="B2440" i="2"/>
  <c r="B411" i="2"/>
  <c r="B1949" i="2"/>
  <c r="B2527" i="2"/>
  <c r="B1589" i="2"/>
  <c r="B4073" i="2"/>
  <c r="B4411" i="2"/>
  <c r="B1230" i="2"/>
  <c r="B5714" i="2"/>
  <c r="B5706" i="2"/>
  <c r="B1543" i="2"/>
  <c r="B864" i="2"/>
  <c r="B3381" i="2"/>
  <c r="B3933" i="2"/>
  <c r="B3244" i="2"/>
  <c r="B40" i="2"/>
  <c r="B1248" i="2"/>
  <c r="B353" i="2"/>
  <c r="B516" i="2"/>
  <c r="B1009" i="2"/>
  <c r="B4016" i="2"/>
  <c r="B4007" i="2"/>
  <c r="B4875" i="2"/>
  <c r="B3281" i="2"/>
  <c r="B2050" i="2"/>
  <c r="B371" i="2"/>
  <c r="B497" i="2"/>
  <c r="B1216" i="2"/>
  <c r="B210" i="2"/>
  <c r="B1274" i="2"/>
  <c r="B3103" i="2"/>
  <c r="B4640" i="2"/>
  <c r="B2225" i="2"/>
  <c r="B1263" i="2"/>
  <c r="B5079" i="2"/>
  <c r="B5506" i="2"/>
  <c r="B5689" i="2"/>
  <c r="B4770" i="2"/>
  <c r="B604" i="2"/>
  <c r="B549" i="2"/>
  <c r="B5357" i="2"/>
  <c r="B3557" i="2"/>
  <c r="B1323" i="2"/>
  <c r="B1257" i="2"/>
  <c r="B338" i="2"/>
  <c r="B5704" i="2"/>
  <c r="B159" i="2"/>
  <c r="B4203" i="2"/>
  <c r="B5221" i="2"/>
  <c r="B4540" i="2"/>
  <c r="B5082" i="2"/>
  <c r="B501" i="2"/>
  <c r="B1777" i="2"/>
  <c r="B4225" i="2"/>
  <c r="B1729" i="2"/>
  <c r="B3289" i="2"/>
  <c r="B447" i="2"/>
  <c r="B2721" i="2"/>
  <c r="B1388" i="2"/>
  <c r="B1084" i="2"/>
  <c r="B1941" i="2"/>
  <c r="B3408" i="2"/>
  <c r="B1996" i="2"/>
  <c r="B2624" i="2"/>
  <c r="B4329" i="2"/>
  <c r="B5371" i="2"/>
  <c r="B966" i="2"/>
  <c r="B5540" i="2"/>
  <c r="B1641" i="2"/>
  <c r="B997" i="2"/>
  <c r="B1958" i="2"/>
  <c r="B2164" i="2"/>
  <c r="B82" i="2"/>
  <c r="B5007" i="2"/>
  <c r="B404" i="2"/>
  <c r="B2351" i="2"/>
  <c r="B2100" i="2"/>
  <c r="B171" i="2"/>
  <c r="B3263" i="2"/>
  <c r="B5064" i="2"/>
  <c r="B1443" i="2"/>
  <c r="B830" i="2"/>
  <c r="B4984" i="2"/>
  <c r="B3285" i="2"/>
  <c r="B2584" i="2"/>
  <c r="B5084" i="2"/>
  <c r="B2170" i="2"/>
  <c r="B1165" i="2"/>
  <c r="B5366" i="2"/>
  <c r="B4491" i="2"/>
  <c r="B5216" i="2"/>
  <c r="B4556" i="2"/>
  <c r="B5749" i="2"/>
  <c r="B5267" i="2"/>
  <c r="B248" i="2"/>
  <c r="B1002" i="2"/>
  <c r="B4862" i="2"/>
  <c r="B1060" i="2"/>
  <c r="B1414" i="2"/>
  <c r="B4476" i="2"/>
  <c r="B4924" i="2"/>
  <c r="B1376" i="2"/>
  <c r="B2792" i="2"/>
  <c r="B5802" i="2"/>
  <c r="B3741" i="2"/>
  <c r="B3322" i="2"/>
  <c r="B3114" i="2"/>
  <c r="B2718" i="2"/>
  <c r="B1666" i="2"/>
  <c r="B300" i="2"/>
  <c r="B4036" i="2"/>
  <c r="B531" i="2"/>
  <c r="B4538" i="2"/>
  <c r="B2213" i="2"/>
  <c r="B5299" i="2"/>
  <c r="B2730" i="2"/>
  <c r="B5635" i="2"/>
  <c r="B4412" i="2"/>
  <c r="B1776" i="2"/>
  <c r="B222" i="2"/>
  <c r="B620" i="2"/>
  <c r="B5536" i="2"/>
  <c r="B5626" i="2"/>
  <c r="B1796" i="2"/>
  <c r="B1948" i="2"/>
  <c r="B1472" i="2"/>
  <c r="B2101" i="2"/>
  <c r="B1367" i="2"/>
  <c r="B3235" i="2"/>
  <c r="B4331" i="2"/>
  <c r="B717" i="2"/>
  <c r="B1268" i="2"/>
  <c r="B4383" i="2"/>
  <c r="B5439" i="2"/>
  <c r="B2299" i="2"/>
  <c r="B4495" i="2"/>
  <c r="B947" i="2"/>
  <c r="B2934" i="2"/>
  <c r="B591" i="2"/>
  <c r="B2408" i="2"/>
  <c r="B4786" i="2"/>
  <c r="B2197" i="2"/>
  <c r="B1514" i="2"/>
  <c r="B883" i="2"/>
  <c r="B3783" i="2"/>
  <c r="B1738" i="2"/>
  <c r="B1962" i="2"/>
  <c r="B5756" i="2"/>
  <c r="B3331" i="2"/>
  <c r="B2046" i="2"/>
  <c r="B5206" i="2"/>
  <c r="B3718" i="2"/>
  <c r="B706" i="2"/>
  <c r="B855" i="2"/>
  <c r="B225" i="2"/>
  <c r="B4241" i="2"/>
  <c r="B5643" i="2"/>
  <c r="B3435" i="2"/>
  <c r="B4498" i="2"/>
  <c r="B3077" i="2"/>
  <c r="B19" i="2"/>
  <c r="B2653" i="2"/>
  <c r="B5694" i="2"/>
  <c r="B3310" i="2"/>
  <c r="B4816" i="2"/>
  <c r="B2483" i="2"/>
  <c r="B546" i="2"/>
  <c r="B4685" i="2"/>
  <c r="B1332" i="2"/>
  <c r="B22" i="2"/>
  <c r="B3254" i="2"/>
  <c r="B5578" i="2"/>
  <c r="B3340" i="2"/>
  <c r="B1313" i="2"/>
  <c r="B455" i="2"/>
  <c r="B303" i="2"/>
  <c r="B863" i="2"/>
  <c r="B1149" i="2"/>
  <c r="B3457" i="2"/>
  <c r="B4342" i="2"/>
  <c r="B4174" i="2"/>
  <c r="B5710" i="2"/>
  <c r="B3423" i="2"/>
  <c r="B5519" i="2"/>
  <c r="B1673" i="2"/>
  <c r="B3412" i="2"/>
  <c r="B534" i="2"/>
  <c r="B2459" i="2"/>
  <c r="B4066" i="2"/>
  <c r="B5752" i="2"/>
  <c r="B4257" i="2"/>
  <c r="B3954" i="2"/>
  <c r="B3360" i="2"/>
  <c r="B1611" i="2"/>
  <c r="B3090" i="2"/>
  <c r="B5724" i="2"/>
  <c r="B4554" i="2"/>
  <c r="B670" i="2"/>
  <c r="B4080" i="2"/>
  <c r="B686" i="2"/>
  <c r="B3237" i="2"/>
  <c r="B1176" i="2"/>
  <c r="B1675" i="2"/>
  <c r="B5197" i="2"/>
  <c r="B3092" i="2"/>
  <c r="B1209" i="2"/>
  <c r="B2433" i="2"/>
  <c r="B441" i="2"/>
  <c r="B1266" i="2"/>
  <c r="B3596" i="2"/>
  <c r="B5247" i="2"/>
  <c r="B1714" i="2"/>
  <c r="B5195" i="2"/>
  <c r="B2572" i="2"/>
  <c r="B323" i="2"/>
  <c r="B2811" i="2"/>
  <c r="B5424" i="2"/>
  <c r="B1788" i="2"/>
  <c r="B5127" i="2"/>
  <c r="B3153" i="2"/>
  <c r="B873" i="2"/>
  <c r="B5379" i="2"/>
  <c r="B5566" i="2"/>
  <c r="B2598" i="2"/>
  <c r="B4899" i="2"/>
  <c r="B5764" i="2"/>
  <c r="B5481" i="2"/>
  <c r="B4129" i="2"/>
  <c r="B4436" i="2"/>
  <c r="B3533" i="2"/>
  <c r="B5149" i="2"/>
  <c r="B3308" i="2"/>
  <c r="B4128" i="2"/>
  <c r="B529" i="2"/>
  <c r="B5143" i="2"/>
  <c r="B5035" i="2"/>
  <c r="B2317" i="2"/>
  <c r="B4367" i="2"/>
  <c r="B1375" i="2"/>
  <c r="B2093" i="2"/>
  <c r="B1947" i="2"/>
  <c r="B3935" i="2"/>
  <c r="B2532" i="2"/>
  <c r="B1705" i="2"/>
  <c r="B1043" i="2"/>
  <c r="B1584" i="2"/>
  <c r="B672" i="2"/>
  <c r="B3136" i="2"/>
  <c r="B2928" i="2"/>
  <c r="B3184" i="2"/>
  <c r="B3180" i="2"/>
  <c r="B787" i="2"/>
  <c r="B1136" i="2"/>
  <c r="B5496" i="2"/>
  <c r="B3581" i="2"/>
  <c r="B226" i="2"/>
  <c r="B2634" i="2"/>
  <c r="B2539" i="2"/>
  <c r="B1990" i="2"/>
  <c r="B257" i="2"/>
  <c r="B2560" i="2"/>
  <c r="B890" i="2"/>
  <c r="B861" i="2"/>
  <c r="B3587" i="2"/>
  <c r="B3382" i="2"/>
  <c r="B945" i="2"/>
  <c r="B4679" i="2"/>
  <c r="B1199" i="2"/>
  <c r="B693" i="2"/>
  <c r="B1041" i="2"/>
  <c r="B438" i="2"/>
  <c r="B1297" i="2"/>
  <c r="B2638" i="2"/>
  <c r="B961" i="2"/>
  <c r="B185" i="2"/>
  <c r="B17" i="2"/>
  <c r="B737" i="2"/>
  <c r="B1691" i="2"/>
  <c r="B1057" i="2"/>
  <c r="B5346" i="2"/>
  <c r="B4127" i="2"/>
  <c r="B3750" i="2"/>
  <c r="B3338" i="2"/>
  <c r="B2949" i="2"/>
  <c r="B50" i="2"/>
  <c r="B4487" i="2"/>
  <c r="B2771" i="2"/>
  <c r="B3745" i="2"/>
  <c r="B160" i="2"/>
  <c r="B2540" i="2"/>
  <c r="B4316" i="2"/>
  <c r="B3405" i="2"/>
  <c r="B925" i="2"/>
  <c r="B3977" i="2"/>
  <c r="B2420" i="2"/>
  <c r="B3431" i="2"/>
  <c r="B2918" i="2"/>
  <c r="B4038" i="2"/>
  <c r="B3097" i="2"/>
  <c r="B4456" i="2"/>
  <c r="B2503" i="2"/>
  <c r="B3052" i="2"/>
  <c r="B2256" i="2"/>
  <c r="B3593" i="2"/>
  <c r="B5606" i="2"/>
  <c r="B4471" i="2"/>
  <c r="B2766" i="2"/>
  <c r="B2917" i="2"/>
  <c r="B4258" i="2"/>
  <c r="B4077" i="2"/>
  <c r="B4825" i="2"/>
  <c r="B3913" i="2"/>
  <c r="B2013" i="2"/>
  <c r="B4972" i="2"/>
  <c r="B4941" i="2"/>
  <c r="B4401" i="2"/>
  <c r="B4868" i="2"/>
  <c r="B4885" i="2"/>
  <c r="B2114" i="2"/>
  <c r="B1258" i="2"/>
  <c r="B3279" i="2"/>
  <c r="B1718" i="2"/>
  <c r="B4193" i="2"/>
  <c r="B3453" i="2"/>
  <c r="B327" i="2"/>
  <c r="B3413" i="2"/>
  <c r="B5360" i="2"/>
  <c r="B2759" i="2"/>
  <c r="B5587" i="2"/>
  <c r="B3390" i="2"/>
  <c r="B3761" i="2"/>
  <c r="B3147" i="2"/>
  <c r="B362" i="2"/>
  <c r="B4074" i="2"/>
  <c r="B645" i="2"/>
  <c r="B2451" i="2"/>
  <c r="B2632" i="2"/>
  <c r="B2309" i="2"/>
  <c r="B5656" i="2"/>
  <c r="B2875" i="2"/>
  <c r="B3657" i="2"/>
  <c r="B3917" i="2"/>
  <c r="B607" i="2"/>
  <c r="B2743" i="2"/>
  <c r="B4347" i="2"/>
  <c r="B4667" i="2"/>
  <c r="B3475" i="2"/>
  <c r="B2428" i="2"/>
  <c r="B1515" i="2"/>
  <c r="B1621" i="2"/>
  <c r="B5388" i="2"/>
  <c r="B3876" i="2"/>
  <c r="B894" i="2"/>
  <c r="B3384" i="2"/>
  <c r="B2014" i="2"/>
  <c r="B61" i="2"/>
  <c r="B2081" i="2"/>
  <c r="B4415" i="2"/>
  <c r="B5087" i="2"/>
  <c r="B3953" i="2"/>
  <c r="B875" i="2"/>
  <c r="B697" i="2"/>
  <c r="B658" i="2"/>
  <c r="B1918" i="2"/>
  <c r="B1751" i="2"/>
  <c r="B4434" i="2"/>
  <c r="B5447" i="2"/>
  <c r="B1200" i="2"/>
  <c r="B1301" i="2"/>
  <c r="B4306" i="2"/>
  <c r="B5314" i="2"/>
  <c r="B2872" i="2"/>
  <c r="B776" i="2"/>
  <c r="B5003" i="2"/>
  <c r="B3633" i="2"/>
  <c r="B3061" i="2"/>
  <c r="B4633" i="2"/>
  <c r="B5002" i="2"/>
  <c r="B4863" i="2"/>
  <c r="B5490" i="2"/>
  <c r="B810" i="2"/>
  <c r="B3607" i="2"/>
  <c r="B77" i="2"/>
  <c r="B13" i="2"/>
  <c r="B5168" i="2"/>
  <c r="B1181" i="2"/>
  <c r="B2753" i="2"/>
  <c r="B4734" i="2"/>
  <c r="B537" i="2"/>
  <c r="B3677" i="2"/>
  <c r="B3646" i="2"/>
  <c r="B5412" i="2"/>
  <c r="B1067" i="2"/>
  <c r="B988" i="2"/>
  <c r="B1061" i="2"/>
  <c r="B5336" i="2"/>
  <c r="B1891" i="2"/>
  <c r="B49" i="2"/>
  <c r="B1663" i="2"/>
  <c r="B5180" i="2"/>
  <c r="B1797" i="2"/>
  <c r="B687" i="2"/>
  <c r="B4397" i="2"/>
  <c r="B2286" i="2"/>
  <c r="B5461" i="2"/>
  <c r="B503" i="2"/>
  <c r="B5657" i="2"/>
  <c r="B3892" i="2"/>
  <c r="B2308" i="2"/>
  <c r="B1213" i="2"/>
  <c r="B4889" i="2"/>
  <c r="B3389" i="2"/>
  <c r="B1769" i="2"/>
  <c r="B3062" i="2"/>
  <c r="B5009" i="2"/>
  <c r="B5394" i="2"/>
  <c r="B10" i="2"/>
  <c r="B3419" i="2"/>
  <c r="B2843" i="2"/>
  <c r="B2588" i="2"/>
  <c r="B4104" i="2"/>
  <c r="B4024" i="2"/>
  <c r="B1144" i="2"/>
  <c r="B2863" i="2"/>
  <c r="B193" i="2"/>
  <c r="B1739" i="2"/>
  <c r="B27" i="2"/>
  <c r="B1315" i="2"/>
  <c r="B3111" i="2"/>
  <c r="B3276" i="2"/>
  <c r="B2950" i="2"/>
  <c r="B2140" i="2"/>
  <c r="B5624" i="2"/>
  <c r="B2048" i="2"/>
  <c r="B4261" i="2"/>
  <c r="B5492" i="2"/>
  <c r="B1461" i="2"/>
  <c r="B3122" i="2"/>
  <c r="B2226" i="2"/>
  <c r="B2619" i="2"/>
  <c r="B1433" i="2"/>
  <c r="B5762" i="2"/>
  <c r="B4028" i="2"/>
  <c r="B1864" i="2"/>
  <c r="B5586" i="2"/>
  <c r="B857" i="2"/>
  <c r="B4481" i="2"/>
  <c r="B4410" i="2"/>
  <c r="B867" i="2"/>
  <c r="B636" i="2"/>
  <c r="B2637" i="2"/>
  <c r="B1719" i="2"/>
  <c r="B4245" i="2"/>
  <c r="B1161" i="2"/>
  <c r="B5291" i="2"/>
  <c r="B4867" i="2"/>
  <c r="B3588" i="2"/>
  <c r="B5459" i="2"/>
  <c r="B5304" i="2"/>
  <c r="B924" i="2"/>
  <c r="B253" i="2"/>
  <c r="B4238" i="2"/>
  <c r="B5497" i="2"/>
  <c r="B1546" i="2"/>
  <c r="B2974" i="2"/>
  <c r="B1541" i="2"/>
  <c r="B2337" i="2"/>
  <c r="B4458" i="2"/>
  <c r="B63" i="2"/>
  <c r="B1876" i="2"/>
  <c r="B5688" i="2"/>
  <c r="B406" i="2"/>
  <c r="B1993" i="2"/>
  <c r="B5322" i="2"/>
  <c r="B2010" i="2"/>
  <c r="B5757" i="2"/>
  <c r="B557" i="2"/>
  <c r="B3775" i="2"/>
  <c r="B2926" i="2"/>
  <c r="B2801" i="2"/>
  <c r="B1649" i="2"/>
  <c r="B4590" i="2"/>
  <c r="B4123" i="2"/>
  <c r="B4246" i="2"/>
  <c r="B3886" i="2"/>
  <c r="B1226" i="2"/>
  <c r="B3711" i="2"/>
  <c r="B2319" i="2"/>
  <c r="B3609" i="2"/>
  <c r="B3881" i="2"/>
  <c r="B133" i="2"/>
  <c r="B3967" i="2"/>
  <c r="B2188" i="2"/>
  <c r="B3924" i="2"/>
  <c r="B5783" i="2"/>
  <c r="B3654" i="2"/>
  <c r="B2279" i="2"/>
  <c r="B1281" i="2"/>
  <c r="B2485" i="2"/>
  <c r="B2144" i="2"/>
  <c r="B3880" i="2"/>
  <c r="B196" i="2"/>
  <c r="B2115" i="2"/>
  <c r="B4957" i="2"/>
  <c r="B5320" i="2"/>
  <c r="B5190" i="2"/>
  <c r="B4873" i="2"/>
  <c r="B3392" i="2"/>
  <c r="B2907" i="2"/>
  <c r="B4482" i="2"/>
  <c r="B3529" i="2"/>
  <c r="B3010" i="2"/>
  <c r="B2788" i="2"/>
  <c r="B3391" i="2"/>
  <c r="B3211" i="2"/>
  <c r="B4559" i="2"/>
  <c r="B290" i="2"/>
  <c r="B2423" i="2"/>
  <c r="B2782" i="2"/>
  <c r="B2447" i="2"/>
  <c r="B995" i="2"/>
  <c r="B4183" i="2"/>
  <c r="B891" i="2"/>
  <c r="B4214" i="2"/>
  <c r="B3629" i="2"/>
  <c r="B1126" i="2"/>
  <c r="B524" i="2"/>
  <c r="B5634" i="2"/>
  <c r="B624" i="2"/>
  <c r="B5440" i="2"/>
  <c r="B2108" i="2"/>
  <c r="B1808" i="2"/>
  <c r="B4735" i="2"/>
  <c r="B5623" i="2"/>
  <c r="B4652" i="2"/>
  <c r="B2966" i="2"/>
  <c r="B239" i="2"/>
  <c r="B1757" i="2"/>
  <c r="B1484" i="2"/>
  <c r="B3678" i="2"/>
  <c r="B3964" i="2"/>
  <c r="B4424" i="2"/>
  <c r="B4048" i="2"/>
  <c r="B5044" i="2"/>
  <c r="B3624" i="2"/>
  <c r="B3873" i="2"/>
  <c r="B2374" i="2"/>
  <c r="B555" i="2"/>
  <c r="B166" i="2"/>
  <c r="B696" i="2"/>
  <c r="B758" i="2"/>
  <c r="B1451" i="2"/>
  <c r="B1062" i="2"/>
  <c r="B3339" i="2"/>
  <c r="B3602" i="2"/>
  <c r="B5520" i="2"/>
  <c r="B2810" i="2"/>
  <c r="B984" i="2"/>
  <c r="B2855" i="2"/>
  <c r="B4059" i="2"/>
  <c r="B1110" i="2"/>
  <c r="B4964" i="2"/>
  <c r="B3178" i="2"/>
  <c r="B2803" i="2"/>
  <c r="B2367" i="2"/>
  <c r="B5122" i="2"/>
  <c r="B5266" i="2"/>
  <c r="B677" i="2"/>
  <c r="B1679" i="2"/>
  <c r="B5155" i="2"/>
  <c r="B4763" i="2"/>
  <c r="B3266" i="2"/>
  <c r="B3298" i="2"/>
  <c r="B1441" i="2"/>
  <c r="B3928" i="2"/>
  <c r="B484" i="2"/>
  <c r="B329" i="2"/>
  <c r="B844" i="2"/>
  <c r="B5751" i="2"/>
  <c r="B1453" i="2"/>
  <c r="B4934" i="2"/>
  <c r="B4614" i="2"/>
  <c r="B4997" i="2"/>
  <c r="B3980" i="2"/>
  <c r="B4274" i="2"/>
  <c r="B4382" i="2"/>
  <c r="B1156" i="2"/>
  <c r="B3439" i="2"/>
  <c r="B5026" i="2"/>
  <c r="B5725" i="2"/>
  <c r="B5323" i="2"/>
  <c r="B912" i="2"/>
  <c r="B5166" i="2"/>
  <c r="B2145" i="2"/>
  <c r="B974" i="2"/>
  <c r="B2809" i="2"/>
  <c r="B1024" i="2"/>
  <c r="B3116" i="2"/>
  <c r="B1642" i="2"/>
  <c r="B3468" i="2"/>
  <c r="B4731" i="2"/>
  <c r="B1343" i="2"/>
  <c r="B2853" i="2"/>
  <c r="B1995" i="2"/>
  <c r="B702" i="2"/>
  <c r="B576" i="2"/>
  <c r="B305" i="2"/>
  <c r="B2724" i="2"/>
  <c r="B336" i="2"/>
  <c r="B3664" i="2"/>
  <c r="B2393" i="2"/>
  <c r="B2860" i="2"/>
  <c r="B970" i="2"/>
  <c r="B1178" i="2"/>
  <c r="B3259" i="2"/>
  <c r="B905" i="2"/>
  <c r="B4326" i="2"/>
  <c r="B5321" i="2"/>
  <c r="B4152" i="2"/>
  <c r="B1573" i="2"/>
  <c r="B350" i="2"/>
  <c r="B1533" i="2"/>
  <c r="B2194" i="2"/>
  <c r="B5458" i="2"/>
  <c r="B1568" i="2"/>
  <c r="B5109" i="2"/>
  <c r="B487" i="2"/>
  <c r="B4376" i="2"/>
  <c r="B3320" i="2"/>
  <c r="B1413" i="2"/>
  <c r="B4164" i="2"/>
  <c r="B4453" i="2"/>
  <c r="B2096" i="2"/>
  <c r="B978" i="2"/>
  <c r="B5669" i="2"/>
  <c r="B4919" i="2"/>
  <c r="B2741" i="2"/>
  <c r="B5734" i="2"/>
  <c r="B116" i="2"/>
  <c r="B2325" i="2"/>
  <c r="B663" i="2"/>
  <c r="B4414" i="2"/>
  <c r="B3835" i="2"/>
  <c r="B4634" i="2"/>
  <c r="B4216" i="2"/>
  <c r="B5442" i="2"/>
  <c r="B3388" i="2"/>
  <c r="B125" i="2"/>
  <c r="B1238" i="2"/>
  <c r="B5108" i="2"/>
  <c r="B2272" i="2"/>
  <c r="B2591" i="2"/>
  <c r="B472" i="2"/>
  <c r="B3652" i="2"/>
  <c r="B4380" i="2"/>
  <c r="B1347" i="2"/>
  <c r="B398" i="2"/>
  <c r="B4717" i="2"/>
  <c r="B1190" i="2"/>
  <c r="B544" i="2"/>
  <c r="B5358" i="2"/>
  <c r="B348" i="2"/>
  <c r="B2061" i="2"/>
  <c r="B5083" i="2"/>
  <c r="B5625" i="2"/>
  <c r="B4732" i="2"/>
  <c r="B1630" i="2"/>
  <c r="B3222" i="2"/>
  <c r="B5182" i="2"/>
  <c r="B1635" i="2"/>
  <c r="B4097" i="2"/>
  <c r="B41" i="2"/>
  <c r="B192" i="2"/>
  <c r="B467" i="2"/>
  <c r="B378" i="2"/>
  <c r="B2163" i="2"/>
  <c r="B1045" i="2"/>
  <c r="B2511" i="2"/>
  <c r="B5509" i="2"/>
  <c r="B5080" i="2"/>
  <c r="B5275" i="2"/>
  <c r="B4696" i="2"/>
  <c r="B3971" i="2"/>
  <c r="B3219" i="2"/>
  <c r="B2147" i="2"/>
  <c r="B5593" i="2"/>
  <c r="B2138" i="2"/>
  <c r="B141" i="2"/>
  <c r="B2059" i="2"/>
  <c r="B3492" i="2"/>
  <c r="B2865" i="2"/>
  <c r="B4237" i="2"/>
  <c r="B4828" i="2"/>
  <c r="B852" i="2"/>
  <c r="B1647" i="2"/>
  <c r="B4351" i="2"/>
  <c r="B3446" i="2"/>
  <c r="B750" i="2"/>
  <c r="B2515" i="2"/>
  <c r="B550" i="2"/>
  <c r="B5471" i="2"/>
  <c r="B1869" i="2"/>
  <c r="B3947" i="2"/>
  <c r="B5172" i="2"/>
  <c r="B435" i="2"/>
  <c r="B4533" i="2"/>
  <c r="B4427" i="2"/>
  <c r="B5650" i="2"/>
  <c r="B4451" i="2"/>
  <c r="B5059" i="2"/>
  <c r="B1066" i="2"/>
  <c r="B3287" i="2"/>
  <c r="B1407" i="2"/>
  <c r="B1358" i="2"/>
  <c r="B5800" i="2"/>
  <c r="B1805" i="2"/>
  <c r="B1321" i="2"/>
  <c r="B3531" i="2"/>
  <c r="B3707" i="2"/>
  <c r="B2489" i="2"/>
  <c r="B2124" i="2"/>
  <c r="B231" i="2"/>
  <c r="B5457" i="2"/>
  <c r="B3833" i="2"/>
  <c r="B5120" i="2"/>
  <c r="B4548" i="2"/>
  <c r="B2626" i="2"/>
  <c r="B1558" i="2"/>
  <c r="B2891" i="2"/>
  <c r="B2695" i="2"/>
  <c r="B2369" i="2"/>
  <c r="B1833" i="2"/>
  <c r="B4429" i="2"/>
  <c r="B3814" i="2"/>
  <c r="B429" i="2"/>
  <c r="B3802" i="2"/>
  <c r="B585" i="2"/>
  <c r="B4991" i="2"/>
  <c r="B4619" i="2"/>
  <c r="B2557" i="2"/>
  <c r="B5389" i="2"/>
  <c r="B2082" i="2"/>
  <c r="B233" i="2"/>
  <c r="B812" i="2"/>
  <c r="B5462" i="2"/>
  <c r="B4529" i="2"/>
  <c r="B3556" i="2"/>
  <c r="B1509" i="2"/>
  <c r="B5387" i="2"/>
  <c r="B2933" i="2"/>
  <c r="B722" i="2"/>
  <c r="B1513" i="2"/>
  <c r="B655" i="2"/>
  <c r="B4266" i="2"/>
  <c r="B464" i="2"/>
  <c r="B1174" i="2"/>
  <c r="B4207" i="2"/>
  <c r="B1900" i="2"/>
  <c r="B345" i="2"/>
  <c r="B2092" i="2"/>
  <c r="B3564" i="2"/>
  <c r="B1362" i="2"/>
  <c r="B5538" i="2"/>
  <c r="B4597" i="2"/>
  <c r="B1346" i="2"/>
  <c r="B2940" i="2"/>
  <c r="B3659" i="2"/>
  <c r="B4107" i="2"/>
  <c r="B1853" i="2"/>
  <c r="B860" i="2"/>
  <c r="B4776" i="2"/>
  <c r="B1618" i="2"/>
  <c r="B4422" i="2"/>
  <c r="B4952" i="2"/>
  <c r="B5627" i="2"/>
  <c r="B2250" i="2"/>
  <c r="B3704" i="2"/>
  <c r="B3696" i="2"/>
  <c r="B2125" i="2"/>
  <c r="B5140" i="2"/>
  <c r="B4897" i="2"/>
  <c r="B4546" i="2"/>
  <c r="B4209" i="2"/>
  <c r="B2162" i="2"/>
  <c r="B5787" i="2"/>
  <c r="B5666" i="2"/>
  <c r="B3030" i="2"/>
  <c r="B2987" i="2"/>
  <c r="B114" i="2"/>
  <c r="B5774" i="2"/>
  <c r="B5501" i="2"/>
  <c r="B5636" i="2"/>
  <c r="B4160" i="2"/>
  <c r="B4076" i="2"/>
  <c r="B4156" i="2"/>
  <c r="B2823" i="2"/>
  <c r="B3762" i="2"/>
  <c r="B521" i="2"/>
  <c r="B2714" i="2"/>
  <c r="B2469" i="2"/>
  <c r="B2757" i="2"/>
  <c r="B3931" i="2"/>
  <c r="B86" i="2"/>
  <c r="B2406" i="2"/>
  <c r="B1502" i="2"/>
  <c r="B1910" i="2"/>
  <c r="B5189" i="2"/>
  <c r="B3710" i="2"/>
  <c r="B713" i="2"/>
  <c r="B3821" i="2"/>
  <c r="B2567" i="2"/>
  <c r="B937" i="2"/>
  <c r="B3547" i="2"/>
  <c r="B3028" i="2"/>
  <c r="B4642" i="2"/>
  <c r="B332" i="2"/>
  <c r="B3687" i="2"/>
  <c r="B1113" i="2"/>
  <c r="B2780" i="2"/>
  <c r="B2263" i="2"/>
  <c r="B3029" i="2"/>
  <c r="B2664" i="2"/>
  <c r="B3799" i="2"/>
  <c r="B2677" i="2"/>
  <c r="B953" i="2"/>
  <c r="B2237" i="2"/>
  <c r="B694" i="2"/>
  <c r="B3640" i="2"/>
  <c r="B2477" i="2"/>
  <c r="B2913" i="2"/>
  <c r="B95" i="2"/>
  <c r="B5173" i="2"/>
  <c r="B2276" i="2"/>
  <c r="B4998" i="2"/>
  <c r="B3648" i="2"/>
  <c r="B2184" i="2"/>
  <c r="B1245" i="2"/>
  <c r="B4404" i="2"/>
  <c r="B1592" i="2"/>
  <c r="B4680" i="2"/>
  <c r="B761" i="2"/>
  <c r="B4054" i="2"/>
  <c r="B237" i="2"/>
  <c r="B5284" i="2"/>
  <c r="B264" i="2"/>
  <c r="B1945" i="2"/>
  <c r="B2997" i="2"/>
  <c r="B2927" i="2"/>
  <c r="B5089" i="2"/>
  <c r="B351" i="2"/>
  <c r="B669" i="2"/>
  <c r="B2512" i="2"/>
  <c r="B1979" i="2"/>
  <c r="B2640" i="2"/>
  <c r="B5290" i="2"/>
  <c r="B3860" i="2"/>
  <c r="B1449" i="2"/>
  <c r="B2998" i="2"/>
  <c r="B1511" i="2"/>
  <c r="B36" i="2"/>
  <c r="B4627" i="2"/>
  <c r="B4826" i="2"/>
  <c r="B4206" i="2"/>
  <c r="B5274" i="2"/>
  <c r="B4869" i="2"/>
  <c r="B1857" i="2"/>
  <c r="B51" i="2"/>
  <c r="B314" i="2"/>
  <c r="B2727" i="2"/>
  <c r="B52" i="2"/>
  <c r="B367" i="2"/>
  <c r="B5464" i="2"/>
  <c r="B4778" i="2"/>
  <c r="B122" i="2"/>
  <c r="B5637" i="2"/>
  <c r="B24" i="2"/>
  <c r="B5398" i="2"/>
  <c r="B2265" i="2"/>
  <c r="B3849" i="2"/>
  <c r="B837" i="2"/>
  <c r="B235" i="2"/>
  <c r="B3543" i="2"/>
  <c r="B4938" i="2"/>
  <c r="B5480" i="2"/>
  <c r="B5245" i="2"/>
  <c r="B679" i="2"/>
  <c r="B1063" i="2"/>
  <c r="B816" i="2"/>
  <c r="B5356" i="2"/>
  <c r="B2025" i="2"/>
  <c r="B3828" i="2"/>
  <c r="B1752" i="2"/>
  <c r="B5126" i="2"/>
  <c r="B2962" i="2"/>
  <c r="B3760" i="2"/>
  <c r="B4551" i="2"/>
  <c r="B2434" i="2"/>
  <c r="B1179" i="2"/>
  <c r="B1429" i="2"/>
  <c r="B5041" i="2"/>
  <c r="B4087" i="2"/>
  <c r="B4213" i="2"/>
  <c r="B2331" i="2"/>
  <c r="B5790" i="2"/>
  <c r="B1125" i="2"/>
  <c r="B5518" i="2"/>
  <c r="B5006" i="2"/>
  <c r="B23" i="2"/>
  <c r="B1293" i="2"/>
  <c r="B996" i="2"/>
  <c r="B379" i="2"/>
  <c r="B4191" i="2"/>
  <c r="B3673" i="2"/>
  <c r="B4806" i="2"/>
  <c r="B1965" i="2"/>
  <c r="B5677" i="2"/>
  <c r="B1884" i="2"/>
  <c r="B1470" i="2"/>
  <c r="B1477" i="2"/>
  <c r="B5733" i="2"/>
  <c r="B4310" i="2"/>
  <c r="B1141" i="2"/>
  <c r="B1548" i="2"/>
  <c r="B2001" i="2"/>
  <c r="B5469" i="2"/>
  <c r="B1402" i="2"/>
  <c r="B2035" i="2"/>
  <c r="B3836" i="2"/>
  <c r="B1150" i="2"/>
  <c r="B4537" i="2"/>
  <c r="B1177" i="2"/>
  <c r="B3902" i="2"/>
  <c r="B4809" i="2"/>
  <c r="B508" i="2"/>
  <c r="B3583" i="2"/>
  <c r="B967" i="2"/>
  <c r="B4612" i="2"/>
  <c r="B365" i="2"/>
  <c r="B4660" i="2"/>
  <c r="B2781" i="2"/>
  <c r="B1425" i="2"/>
  <c r="B4567" i="2"/>
  <c r="B4989" i="2"/>
  <c r="B1299" i="2"/>
  <c r="B2614" i="2"/>
  <c r="B4951" i="2"/>
  <c r="B3057" i="2"/>
  <c r="B113" i="2"/>
  <c r="B2756" i="2"/>
  <c r="B2941" i="2"/>
  <c r="B89" i="2"/>
  <c r="B2669" i="2"/>
  <c r="B3579" i="2"/>
  <c r="B5525" i="2"/>
  <c r="B3004" i="2"/>
  <c r="B5402" i="2"/>
  <c r="B4357" i="2"/>
  <c r="B5466" i="2"/>
  <c r="B5112" i="2"/>
  <c r="B271" i="2"/>
  <c r="B4078" i="2"/>
  <c r="B4656" i="2"/>
  <c r="B2694" i="2"/>
  <c r="B3667" i="2"/>
  <c r="B1456" i="2"/>
  <c r="B2131" i="2"/>
  <c r="B3606" i="2"/>
  <c r="B3168" i="2"/>
  <c r="B3831" i="2"/>
  <c r="B899" i="2"/>
  <c r="B5351" i="2"/>
  <c r="B2752" i="2"/>
  <c r="B771" i="2"/>
  <c r="B1361" i="2"/>
  <c r="B1878" i="2"/>
  <c r="B5246" i="2"/>
  <c r="B5263" i="2"/>
  <c r="B4279" i="2"/>
  <c r="B1964" i="2"/>
  <c r="B1898" i="2"/>
  <c r="B5147" i="2"/>
  <c r="B992" i="2"/>
  <c r="B3083" i="2"/>
  <c r="B4044" i="2"/>
  <c r="B3191" i="2"/>
  <c r="B5699" i="2"/>
  <c r="B5090" i="2"/>
  <c r="B3120" i="2"/>
  <c r="B2793" i="2"/>
  <c r="B169" i="2"/>
  <c r="B1223" i="2"/>
  <c r="B5745" i="2"/>
  <c r="B4125" i="2"/>
  <c r="B1499" i="2"/>
  <c r="B143" i="2"/>
  <c r="B3905" i="2"/>
  <c r="B5443" i="2"/>
  <c r="B2562" i="2"/>
  <c r="B762" i="2"/>
  <c r="B2580" i="2"/>
  <c r="B2063" i="2"/>
  <c r="B1756" i="2"/>
  <c r="B1445" i="2"/>
  <c r="B2958" i="2"/>
  <c r="B5228" i="2"/>
  <c r="B1636" i="2"/>
  <c r="B850" i="2"/>
  <c r="B2084" i="2"/>
  <c r="B97" i="2"/>
  <c r="B1625" i="2"/>
  <c r="B1540" i="2"/>
  <c r="B2368" i="2"/>
  <c r="B5027" i="2"/>
  <c r="B5141" i="2"/>
  <c r="B590" i="2"/>
  <c r="B3956" i="2"/>
  <c r="B2514" i="2"/>
  <c r="B194" i="2"/>
  <c r="B2789" i="2"/>
  <c r="B3813" i="2"/>
  <c r="B317" i="2"/>
  <c r="B339" i="2"/>
  <c r="B2692" i="2"/>
  <c r="B4549" i="2"/>
  <c r="B3132" i="2"/>
  <c r="B5589" i="2"/>
  <c r="B1932" i="2"/>
  <c r="B3619" i="2"/>
  <c r="B833" i="2"/>
  <c r="B2980" i="2"/>
  <c r="B4015" i="2"/>
  <c r="B4592" i="2"/>
  <c r="B167" i="2"/>
  <c r="B4766" i="2"/>
  <c r="B15" i="2"/>
  <c r="B2291" i="2"/>
  <c r="B3102" i="2"/>
  <c r="B1446" i="2"/>
  <c r="B5753" i="2"/>
  <c r="B3171" i="2"/>
  <c r="B3550" i="2"/>
  <c r="B5628" i="2"/>
  <c r="B294" i="2"/>
  <c r="B1974" i="2"/>
  <c r="B4983" i="2"/>
  <c r="B1011" i="2"/>
  <c r="B4803" i="2"/>
  <c r="B2691" i="2"/>
  <c r="B4023" i="2"/>
  <c r="B4296" i="2"/>
  <c r="B4691" i="2"/>
  <c r="B2617" i="2"/>
  <c r="B1306" i="2"/>
  <c r="B2773" i="2"/>
  <c r="B4769" i="2"/>
  <c r="B1014" i="2"/>
  <c r="B4798" i="2"/>
  <c r="B4907" i="2"/>
  <c r="B1506" i="2"/>
  <c r="B1760" i="2"/>
  <c r="B4636" i="2"/>
  <c r="B460" i="2"/>
  <c r="B643" i="2"/>
  <c r="B500" i="2"/>
  <c r="B936" i="2"/>
  <c r="B993" i="2"/>
  <c r="B4848" i="2"/>
  <c r="B3611" i="2"/>
  <c r="B4004" i="2"/>
  <c r="B2639" i="2"/>
  <c r="B2559" i="2"/>
  <c r="B3104" i="2"/>
  <c r="B374" i="2"/>
  <c r="B4017" i="2"/>
  <c r="B4781" i="2"/>
  <c r="B2016" i="2"/>
  <c r="B4917" i="2"/>
  <c r="B3705" i="2"/>
  <c r="B4909" i="2"/>
  <c r="B1243" i="2"/>
  <c r="B2109" i="2"/>
  <c r="B3758" i="2"/>
  <c r="B755" i="2"/>
  <c r="B2735" i="2"/>
  <c r="B3086" i="2"/>
  <c r="B4122" i="2"/>
  <c r="B1025" i="2"/>
  <c r="B3133" i="2"/>
  <c r="B2007" i="2"/>
  <c r="B5763" i="2"/>
  <c r="B3582" i="2"/>
  <c r="B5324" i="2"/>
  <c r="B2954" i="2"/>
  <c r="B4741" i="2"/>
  <c r="B2893" i="2"/>
  <c r="B1984" i="2"/>
  <c r="B84" i="2"/>
  <c r="B5261" i="2"/>
  <c r="B439" i="2"/>
  <c r="B359" i="2"/>
  <c r="B5510" i="2"/>
  <c r="B428" i="2"/>
  <c r="B4772" i="2"/>
  <c r="B4864" i="2"/>
  <c r="B4704" i="2"/>
  <c r="B3592" i="2"/>
  <c r="B124" i="2"/>
  <c r="B1614" i="2"/>
  <c r="B3920" i="2"/>
  <c r="B1711" i="2"/>
  <c r="B1109" i="2"/>
  <c r="B3013" i="2"/>
  <c r="B1556" i="2"/>
  <c r="B2427" i="2"/>
  <c r="B3007" i="2"/>
  <c r="B326" i="2"/>
  <c r="B807" i="2"/>
  <c r="B1522" i="2"/>
  <c r="B4557" i="2"/>
  <c r="B4194" i="2"/>
  <c r="B4796" i="2"/>
  <c r="B1855" i="2"/>
  <c r="B5034" i="2"/>
  <c r="B4794" i="2"/>
  <c r="B1644" i="2"/>
  <c r="B5485" i="2"/>
  <c r="B444" i="2"/>
  <c r="B644" i="2"/>
  <c r="B1180" i="2"/>
  <c r="B2523" i="2"/>
  <c r="B4468" i="2"/>
  <c r="B4644" i="2"/>
  <c r="B2293" i="2"/>
  <c r="B3885" i="2"/>
  <c r="B5192" i="2"/>
  <c r="B1081" i="2"/>
  <c r="B2321" i="2"/>
  <c r="B1048" i="2"/>
  <c r="B2436" i="2"/>
  <c r="B385" i="2"/>
  <c r="B3719" i="2"/>
  <c r="B74" i="2"/>
  <c r="B1072" i="2"/>
  <c r="B4714" i="2"/>
  <c r="B2345" i="2"/>
  <c r="B4109" i="2"/>
  <c r="B5482" i="2"/>
  <c r="B2633" i="2"/>
  <c r="B3862" i="2"/>
  <c r="B4420" i="2"/>
  <c r="B5048" i="2"/>
  <c r="B4799" i="2"/>
  <c r="B43" i="2"/>
  <c r="B665" i="2"/>
  <c r="B4000" i="2"/>
  <c r="B1052" i="2"/>
  <c r="B146" i="2"/>
  <c r="B4630" i="2"/>
  <c r="B835" i="2"/>
  <c r="B3615" i="2"/>
  <c r="B380" i="2"/>
  <c r="B3955" i="2"/>
  <c r="B5648" i="2"/>
  <c r="B5339" i="2"/>
  <c r="B4240" i="2"/>
  <c r="B2029" i="2"/>
  <c r="B639" i="2"/>
  <c r="B1671" i="2"/>
  <c r="B1207" i="2"/>
  <c r="B431" i="2"/>
  <c r="B3729" i="2"/>
  <c r="B5434" i="2"/>
  <c r="B4804" i="2"/>
  <c r="B999" i="2"/>
  <c r="B198" i="2"/>
  <c r="B2900" i="2"/>
  <c r="B3571" i="2"/>
  <c r="B5235" i="2"/>
  <c r="B3816" i="2"/>
  <c r="B2207" i="2"/>
  <c r="B736" i="2"/>
  <c r="B1097" i="2"/>
  <c r="B668" i="2"/>
  <c r="B4856" i="2"/>
  <c r="B657" i="2"/>
  <c r="B3568" i="2"/>
  <c r="B2336" i="2"/>
  <c r="B1579" i="2"/>
  <c r="B1819" i="2"/>
  <c r="B5308" i="2"/>
  <c r="B4143" i="2"/>
  <c r="B3137" i="2"/>
  <c r="B5020" i="2"/>
  <c r="B4608" i="2"/>
  <c r="B3891" i="2"/>
  <c r="B2717" i="2"/>
  <c r="B139" i="2"/>
  <c r="B5730" i="2"/>
  <c r="B3182" i="2"/>
  <c r="B3796" i="2"/>
  <c r="B5804" i="2"/>
  <c r="B4119" i="2"/>
  <c r="B2484" i="2"/>
  <c r="B310" i="2"/>
  <c r="B5243" i="2"/>
  <c r="B4470" i="2"/>
  <c r="B4131" i="2"/>
  <c r="B4452" i="2"/>
  <c r="B5364" i="2"/>
  <c r="B1610" i="2"/>
  <c r="B853" i="2"/>
  <c r="B938" i="2"/>
  <c r="B1555" i="2"/>
  <c r="B2504" i="2"/>
  <c r="B1330" i="2"/>
  <c r="B3993" i="2"/>
  <c r="B5277" i="2"/>
  <c r="B4591" i="2"/>
  <c r="B5530" i="2"/>
  <c r="B2222" i="2"/>
  <c r="B5232" i="2"/>
  <c r="B4631" i="2"/>
  <c r="B4102" i="2"/>
  <c r="B2902" i="2"/>
  <c r="B1710" i="2"/>
  <c r="B5292" i="2"/>
  <c r="B4994" i="2"/>
  <c r="B2172" i="2"/>
  <c r="B1708" i="2"/>
  <c r="B4681" i="2"/>
  <c r="B1185" i="2"/>
  <c r="B1576" i="2"/>
  <c r="B4876" i="2"/>
  <c r="B3034" i="2"/>
  <c r="B5046" i="2"/>
  <c r="B4359" i="2"/>
  <c r="B2679" i="2"/>
  <c r="B2264" i="2"/>
  <c r="B3534" i="2"/>
  <c r="B1770" i="2"/>
  <c r="B2189" i="2"/>
  <c r="B3804" i="2"/>
  <c r="B3620" i="2"/>
  <c r="B62" i="2"/>
  <c r="B806" i="2"/>
  <c r="B2665" i="2"/>
  <c r="B3797" i="2"/>
  <c r="B900" i="2"/>
  <c r="B5575" i="2"/>
  <c r="B5647" i="2"/>
  <c r="B4552" i="2"/>
  <c r="B539" i="2"/>
  <c r="B2227" i="2"/>
  <c r="B4694" i="2"/>
  <c r="B3949" i="2"/>
  <c r="B2706" i="2"/>
  <c r="B5005" i="2"/>
  <c r="B4626" i="2"/>
  <c r="B2496" i="2"/>
  <c r="B4844" i="2"/>
  <c r="B4892" i="2"/>
  <c r="B2804" i="2"/>
  <c r="B5165" i="2"/>
  <c r="B1528" i="2"/>
  <c r="B674" i="2"/>
  <c r="B4910" i="2"/>
  <c r="B2816" i="2"/>
  <c r="B1273" i="2"/>
  <c r="B2647" i="2"/>
  <c r="B946" i="2"/>
  <c r="B5778" i="2"/>
  <c r="B2372" i="2"/>
  <c r="B4943" i="2"/>
  <c r="B4228" i="2"/>
  <c r="B3179" i="2"/>
  <c r="B1236" i="2"/>
  <c r="B396" i="2"/>
  <c r="B2581" i="2"/>
  <c r="B720" i="2"/>
  <c r="B3056" i="2"/>
  <c r="B1552" i="2"/>
  <c r="B381" i="2"/>
  <c r="B4682" i="2"/>
  <c r="B1164" i="2"/>
  <c r="B1791" i="2"/>
  <c r="B3983" i="2"/>
  <c r="B3739" i="2"/>
  <c r="B4431" i="2"/>
  <c r="B5515" i="2"/>
  <c r="B4176" i="2"/>
  <c r="B207" i="2"/>
  <c r="B2930" i="2"/>
  <c r="B1019" i="2"/>
  <c r="B4970" i="2"/>
  <c r="B3045" i="2"/>
  <c r="B1939" i="2"/>
  <c r="B4821" i="2"/>
  <c r="B208" i="2"/>
  <c r="B369" i="2"/>
  <c r="B943" i="2"/>
  <c r="B3106" i="2"/>
  <c r="B5548" i="2"/>
  <c r="B2383" i="2"/>
  <c r="B3046" i="2"/>
  <c r="B1259" i="2"/>
  <c r="B5687" i="2"/>
  <c r="B4490" i="2"/>
  <c r="B3150" i="2"/>
  <c r="B4033" i="2"/>
  <c r="B1728" i="2"/>
  <c r="B1591" i="2"/>
  <c r="B3169" i="2"/>
  <c r="B3089" i="2"/>
  <c r="B1880" i="2"/>
  <c r="B5301" i="2"/>
  <c r="B2977" i="2"/>
  <c r="B3846" i="2"/>
  <c r="B2402" i="2"/>
  <c r="B5031" i="2"/>
  <c r="B944" i="2"/>
  <c r="B4700" i="2"/>
  <c r="B2343" i="2"/>
  <c r="B2643" i="2"/>
  <c r="B1308" i="2"/>
  <c r="B4281" i="2"/>
  <c r="B4602" i="2"/>
  <c r="B2799" i="2"/>
  <c r="B3561" i="2"/>
  <c r="B712" i="2"/>
  <c r="B2005" i="2"/>
  <c r="B2822" i="2"/>
  <c r="B67" i="2"/>
  <c r="B85" i="2"/>
  <c r="B3675" i="2"/>
  <c r="B1687" i="2"/>
  <c r="B4268" i="2"/>
  <c r="B4151" i="2"/>
  <c r="B2394" i="2"/>
  <c r="B2305" i="2"/>
  <c r="B1018" i="2"/>
  <c r="B3943" i="2"/>
  <c r="B4292" i="2"/>
  <c r="B2282" i="2"/>
  <c r="B3437" i="2"/>
  <c r="B5329" i="2"/>
  <c r="B2456" i="2"/>
  <c r="B1930" i="2"/>
  <c r="B2288" i="2"/>
  <c r="B100" i="2"/>
  <c r="B1655" i="2"/>
  <c r="B1381" i="2"/>
  <c r="B115" i="2"/>
  <c r="B4440" i="2"/>
  <c r="B586" i="2"/>
  <c r="B5289" i="2"/>
  <c r="B1206" i="2"/>
  <c r="B4992" i="2"/>
  <c r="B2573" i="2"/>
  <c r="B4297" i="2"/>
  <c r="B3373" i="2"/>
  <c r="B211" i="2"/>
  <c r="B5342" i="2"/>
  <c r="B2051" i="2"/>
  <c r="B1637" i="2"/>
  <c r="B950" i="2"/>
  <c r="B1624" i="2"/>
  <c r="B4159" i="2"/>
  <c r="B2755" i="2"/>
  <c r="B279" i="2"/>
  <c r="B4647" i="2"/>
  <c r="B1724" i="2"/>
  <c r="B2301" i="2"/>
  <c r="B3302" i="2"/>
  <c r="B2466" i="2"/>
  <c r="B2536" i="2"/>
  <c r="B5541" i="2"/>
  <c r="B3809" i="2"/>
  <c r="B1394" i="2"/>
  <c r="B3379" i="2"/>
  <c r="B5017" i="2"/>
  <c r="B1241" i="2"/>
  <c r="B1350" i="2"/>
  <c r="B3242" i="2"/>
  <c r="B3017" i="2"/>
  <c r="B3919" i="2"/>
  <c r="B710" i="2"/>
  <c r="B5011" i="2"/>
  <c r="B4879" i="2"/>
  <c r="B3394" i="2"/>
  <c r="B5499" i="2"/>
  <c r="B1005" i="2"/>
  <c r="B908" i="2"/>
  <c r="B1886" i="2"/>
  <c r="B3875" i="2"/>
  <c r="B1998" i="2"/>
  <c r="B2778" i="2"/>
  <c r="B623" i="2"/>
  <c r="B3353" i="2"/>
  <c r="B563" i="2"/>
  <c r="B5446" i="2"/>
  <c r="B1260" i="2"/>
  <c r="B3224" i="2"/>
  <c r="B5605" i="2"/>
  <c r="B3421" i="2"/>
  <c r="B1471" i="2"/>
  <c r="B4493" i="2"/>
  <c r="B858" i="2"/>
  <c r="B1542" i="2"/>
  <c r="B2212" i="2"/>
  <c r="B5729" i="2"/>
  <c r="B5256" i="2"/>
  <c r="B5711" i="2"/>
  <c r="B5602" i="2"/>
  <c r="B4820" i="2"/>
  <c r="B5565" i="2"/>
  <c r="B3187" i="2"/>
  <c r="B1782" i="2"/>
  <c r="B5039" i="2"/>
  <c r="B3485" i="2"/>
  <c r="B2330" i="2"/>
  <c r="B2418" i="2"/>
  <c r="B1249" i="2"/>
  <c r="B1927" i="2"/>
  <c r="B3190" i="2"/>
  <c r="B2904" i="2"/>
  <c r="B3467" i="2"/>
  <c r="B5523" i="2"/>
  <c r="B734" i="2"/>
  <c r="B811" i="2"/>
  <c r="B2959" i="2"/>
  <c r="B1852" i="2"/>
  <c r="B3334" i="2"/>
  <c r="B3709" i="2"/>
  <c r="B1493" i="2"/>
  <c r="B4522" i="2"/>
  <c r="B4192" i="2"/>
  <c r="B3199" i="2"/>
  <c r="B1267" i="2"/>
  <c r="B796" i="2"/>
  <c r="B504" i="2"/>
  <c r="B3731" i="2"/>
  <c r="B275" i="2"/>
  <c r="B1139" i="2"/>
  <c r="B595" i="2"/>
  <c r="B4324" i="2"/>
  <c r="B3832" i="2"/>
  <c r="B2623" i="2"/>
  <c r="B3716" i="2"/>
  <c r="B1065" i="2"/>
  <c r="B3357" i="2"/>
  <c r="B5137" i="2"/>
  <c r="B4345" i="2"/>
  <c r="B2740" i="2"/>
  <c r="B321" i="2"/>
  <c r="B1607" i="2"/>
  <c r="B4902" i="2"/>
  <c r="B5121" i="2"/>
  <c r="B2775" i="2"/>
  <c r="B4136" i="2"/>
  <c r="B5795" i="2"/>
  <c r="B3347" i="2"/>
  <c r="B3248" i="2"/>
  <c r="B2448" i="2"/>
  <c r="B1466" i="2"/>
  <c r="B2604" i="2"/>
  <c r="B4768" i="2"/>
  <c r="B2233" i="2"/>
  <c r="B1017" i="2"/>
  <c r="B5055" i="2"/>
  <c r="B1491" i="2"/>
  <c r="B3356" i="2"/>
  <c r="B232" i="2"/>
  <c r="B4923" i="2"/>
  <c r="B2153" i="2"/>
  <c r="B420" i="2"/>
  <c r="B3852" i="2"/>
  <c r="B1539" i="2"/>
  <c r="B2329" i="2"/>
  <c r="B979" i="2"/>
  <c r="B3376" i="2"/>
  <c r="B5460" i="2"/>
  <c r="B1735" i="2"/>
  <c r="B1991" i="2"/>
  <c r="B2492" i="2"/>
  <c r="B1171" i="2"/>
  <c r="B4847" i="2"/>
  <c r="B3246" i="2"/>
  <c r="B4084" i="2"/>
  <c r="B4649" i="2"/>
  <c r="B3754" i="2"/>
  <c r="B3787" i="2"/>
  <c r="B4927" i="2"/>
  <c r="B3672" i="2"/>
  <c r="B333" i="2"/>
  <c r="B4280" i="2"/>
  <c r="B4870" i="2"/>
  <c r="B3162" i="2"/>
  <c r="B2569" i="2"/>
  <c r="B3577" i="2"/>
  <c r="B1001" i="2"/>
  <c r="B3257" i="2"/>
  <c r="B2042" i="2"/>
  <c r="B935" i="2"/>
  <c r="B1773" i="2"/>
  <c r="B3067" i="2"/>
  <c r="B2491" i="2"/>
  <c r="B3998" i="2"/>
  <c r="B2360" i="2"/>
  <c r="B2747" i="2"/>
  <c r="B4323" i="2"/>
  <c r="B4321" i="2"/>
  <c r="B1879" i="2"/>
  <c r="B1398" i="2"/>
  <c r="B1670" i="2"/>
  <c r="B5036" i="2"/>
  <c r="B4988" i="2"/>
  <c r="B1656" i="2"/>
  <c r="B107" i="2"/>
  <c r="B5054" i="2"/>
  <c r="B1158" i="2"/>
  <c r="B4904" i="2"/>
  <c r="B446" i="2"/>
  <c r="B3792" i="2"/>
  <c r="B1896" i="2"/>
  <c r="B3227" i="2"/>
  <c r="B818" i="2"/>
  <c r="B3618" i="2"/>
  <c r="B5576" i="2"/>
  <c r="B4394" i="2"/>
  <c r="B932" i="2"/>
  <c r="B4849" i="2"/>
  <c r="B1583" i="2"/>
  <c r="B417" i="2"/>
  <c r="B3454" i="2"/>
  <c r="B5056" i="2"/>
  <c r="B2142" i="2"/>
  <c r="B2254" i="2"/>
  <c r="B1807" i="2"/>
  <c r="B5560" i="2"/>
  <c r="B5563" i="2"/>
  <c r="B4729" i="2"/>
  <c r="B3443" i="2"/>
  <c r="B5285" i="2"/>
  <c r="B3230" i="2"/>
  <c r="B915" i="2"/>
  <c r="B3795" i="2"/>
  <c r="B5354" i="2"/>
  <c r="B4598" i="2"/>
  <c r="B763" i="2"/>
  <c r="B699" i="2"/>
  <c r="B5107" i="2"/>
  <c r="B1353" i="2"/>
  <c r="B1050" i="2"/>
  <c r="B2858" i="2"/>
  <c r="B3479" i="2"/>
  <c r="B4593" i="2"/>
  <c r="B5425" i="2"/>
  <c r="B268" i="2"/>
  <c r="B3650" i="2"/>
  <c r="B1701" i="2"/>
  <c r="B1892" i="2"/>
  <c r="B2118" i="2"/>
  <c r="B5051" i="2"/>
  <c r="B5193" i="2"/>
  <c r="B147" i="2"/>
  <c r="B5780" i="2"/>
  <c r="B5225" i="2"/>
  <c r="B1354" i="2"/>
  <c r="B1818" i="2"/>
  <c r="B4433" i="2"/>
  <c r="B5037" i="2"/>
  <c r="B5564" i="2"/>
  <c r="B2255" i="2"/>
  <c r="B1972" i="2"/>
  <c r="B302" i="2"/>
  <c r="B3295" i="2"/>
  <c r="B180" i="2"/>
  <c r="B4348" i="2"/>
  <c r="B4461" i="2"/>
  <c r="B229" i="2"/>
  <c r="B5696" i="2"/>
  <c r="B415" i="2"/>
  <c r="B2062" i="2"/>
  <c r="B2621" i="2"/>
  <c r="B4277" i="2"/>
  <c r="B4121" i="2"/>
  <c r="B1626" i="2"/>
  <c r="B1397" i="2"/>
  <c r="B2460" i="2"/>
  <c r="B1168" i="2"/>
  <c r="B4094" i="2"/>
  <c r="B4442" i="2"/>
  <c r="B461" i="2"/>
  <c r="B5162" i="2"/>
  <c r="B870" i="2"/>
  <c r="B918" i="2"/>
  <c r="B2041" i="2"/>
  <c r="B3047" i="2"/>
  <c r="B3368" i="2"/>
  <c r="B5526" i="2"/>
  <c r="B421" i="2"/>
  <c r="B4441" i="2"/>
  <c r="B3958" i="2"/>
  <c r="B2705" i="2"/>
  <c r="B1524" i="2"/>
  <c r="B4147" i="2"/>
  <c r="B5255" i="2"/>
  <c r="B3427" i="2"/>
  <c r="B3715" i="2"/>
  <c r="B3826" i="2"/>
  <c r="B2348" i="2"/>
  <c r="B1793" i="2"/>
  <c r="B2285" i="2"/>
  <c r="B3278" i="2"/>
  <c r="B556" i="2"/>
  <c r="B3236" i="2"/>
  <c r="B5577" i="2"/>
  <c r="B3921" i="2"/>
  <c r="B4264" i="2"/>
  <c r="B318" i="2"/>
  <c r="B728" i="2"/>
  <c r="B4057" i="2"/>
  <c r="B3145" i="2"/>
  <c r="B4658" i="2"/>
  <c r="B4013" i="2"/>
  <c r="B719" i="2"/>
  <c r="B2547" i="2"/>
  <c r="B112" i="2"/>
  <c r="B5230" i="2"/>
  <c r="B5103" i="2"/>
  <c r="B4995" i="2"/>
  <c r="B1153" i="2"/>
  <c r="B1071" i="2"/>
  <c r="B4931" i="2"/>
  <c r="B683" i="2"/>
  <c r="B4350" i="2"/>
  <c r="B3264" i="2"/>
  <c r="B2122" i="2"/>
  <c r="B1095" i="2"/>
  <c r="B475" i="2"/>
  <c r="B646" i="2"/>
  <c r="B2716" i="2"/>
  <c r="B3432" i="2"/>
  <c r="B2701" i="2"/>
  <c r="B368" i="2"/>
  <c r="B1851" i="2"/>
  <c r="B3429" i="2"/>
  <c r="B895" i="2"/>
  <c r="B1138" i="2"/>
  <c r="B2575" i="2"/>
  <c r="B2509" i="2"/>
  <c r="B4267" i="2"/>
  <c r="B3159" i="2"/>
  <c r="B1485" i="2"/>
  <c r="B4308" i="2"/>
  <c r="B885" i="2"/>
  <c r="B3355" i="2"/>
  <c r="B3303" i="2"/>
  <c r="B4811" i="2"/>
  <c r="B4854" i="2"/>
  <c r="B2478" i="2"/>
  <c r="B4030" i="2"/>
  <c r="B4881" i="2"/>
  <c r="B1056" i="2"/>
  <c r="B478" i="2"/>
  <c r="B882" i="2"/>
  <c r="B4058" i="2"/>
  <c r="B463" i="2"/>
  <c r="B4932" i="2"/>
  <c r="B4936" i="2"/>
  <c r="B2198" i="2"/>
  <c r="B4911" i="2"/>
  <c r="B4465" i="2"/>
  <c r="B1875" i="2"/>
  <c r="B4661" i="2"/>
  <c r="B1955" i="2"/>
  <c r="B3985" i="2"/>
  <c r="B410" i="2"/>
  <c r="B3904" i="2"/>
  <c r="B3527" i="2"/>
  <c r="B2779" i="2"/>
  <c r="B2513" i="2"/>
  <c r="B904" i="2"/>
  <c r="B3863" i="2"/>
  <c r="B2622" i="2"/>
  <c r="B5226" i="2"/>
  <c r="B5542" i="2"/>
  <c r="B2873" i="2"/>
  <c r="B1295" i="2"/>
  <c r="B3346" i="2"/>
  <c r="B5337" i="2"/>
  <c r="B134" i="2"/>
  <c r="B2762" i="2"/>
  <c r="B108" i="2"/>
  <c r="B5319" i="2"/>
  <c r="B907" i="2"/>
  <c r="B3066" i="2"/>
  <c r="B4783" i="2"/>
  <c r="B1700" i="2"/>
  <c r="B3722" i="2"/>
  <c r="B1374" i="2"/>
  <c r="B301" i="2"/>
  <c r="B386" i="2"/>
  <c r="B178" i="2"/>
  <c r="B1672" i="2"/>
  <c r="B311" i="2"/>
  <c r="B4305" i="2"/>
  <c r="B1629" i="2"/>
  <c r="B5065" i="2"/>
  <c r="B2985" i="2"/>
  <c r="B2826" i="2"/>
  <c r="B4355" i="2"/>
  <c r="B3027" i="2"/>
  <c r="B4172" i="2"/>
  <c r="B1006" i="2"/>
  <c r="B1973" i="2"/>
  <c r="B2543" i="2"/>
  <c r="B1829" i="2"/>
  <c r="B5583" i="2"/>
  <c r="B3558" i="2"/>
  <c r="B4810" i="2"/>
  <c r="B4672" i="2"/>
  <c r="B136" i="2"/>
  <c r="B3725" i="2"/>
  <c r="B4285" i="2"/>
  <c r="B440" i="2"/>
  <c r="B2776" i="2"/>
  <c r="B896" i="2"/>
  <c r="B1953" i="2"/>
  <c r="B1784" i="2"/>
  <c r="B1003" i="2"/>
  <c r="B4354" i="2"/>
  <c r="B197" i="2"/>
  <c r="B3309" i="2"/>
  <c r="B650" i="2"/>
  <c r="B5614" i="2"/>
  <c r="B5620" i="2"/>
  <c r="B3676" i="2"/>
  <c r="B2008" i="2"/>
  <c r="B4779" i="2"/>
  <c r="B1623" i="2"/>
  <c r="B4740" i="2"/>
  <c r="B2088" i="2"/>
  <c r="B5547" i="2"/>
  <c r="B1866" i="2"/>
  <c r="B2349" i="2"/>
  <c r="B887" i="2"/>
  <c r="B267" i="2"/>
  <c r="B1527" i="2"/>
  <c r="B2354" i="2"/>
  <c r="B1960" i="2"/>
  <c r="B4111" i="2"/>
  <c r="B5584" i="2"/>
  <c r="B4100" i="2"/>
  <c r="B580" i="2"/>
  <c r="B760" i="2"/>
  <c r="B4332" i="2"/>
  <c r="B450" i="2"/>
  <c r="B2661" i="2"/>
  <c r="B1059" i="2"/>
  <c r="B5203" i="2"/>
  <c r="B3907" i="2"/>
  <c r="B4842" i="2"/>
  <c r="B682" i="2"/>
  <c r="B3129" i="2"/>
  <c r="B614" i="2"/>
  <c r="B384" i="2"/>
  <c r="B3271" i="2"/>
  <c r="B3173" i="2"/>
  <c r="B856" i="2"/>
  <c r="B2864" i="2"/>
  <c r="B3198" i="2"/>
  <c r="B5134" i="2"/>
  <c r="B505" i="2"/>
  <c r="B4012" i="2"/>
  <c r="B5603" i="2"/>
  <c r="B552" i="2"/>
  <c r="B5567" i="2"/>
  <c r="B1070" i="2"/>
  <c r="B496" i="2"/>
  <c r="B2296" i="2"/>
  <c r="B1531" i="2"/>
  <c r="B745" i="2"/>
  <c r="B158" i="2"/>
  <c r="B5043" i="2"/>
  <c r="B971" i="2"/>
  <c r="B2841" i="2"/>
  <c r="B3791" i="2"/>
  <c r="B1044" i="2"/>
  <c r="B104" i="2"/>
  <c r="B1850" i="2"/>
  <c r="B4501" i="2"/>
  <c r="B3418" i="2"/>
  <c r="B5224" i="2"/>
  <c r="B2947" i="2"/>
  <c r="B4712" i="2"/>
  <c r="B490" i="2"/>
  <c r="B2829" i="2"/>
  <c r="B3270" i="2"/>
  <c r="B2571" i="2"/>
  <c r="B383" i="2"/>
  <c r="B4837" i="2"/>
  <c r="B3044" i="2"/>
  <c r="B4205" i="2"/>
  <c r="B434" i="2"/>
  <c r="B2275" i="2"/>
  <c r="B3325" i="2"/>
  <c r="B1810" i="2"/>
  <c r="B2098" i="2"/>
  <c r="B66" i="2"/>
  <c r="B577" i="2"/>
  <c r="B1802" i="2"/>
  <c r="B2590" i="2"/>
  <c r="B4622" i="2"/>
  <c r="B4878" i="2"/>
  <c r="B2076" i="2"/>
  <c r="B3323" i="2"/>
  <c r="B4555" i="2"/>
  <c r="B3991" i="2"/>
  <c r="B4272" i="2"/>
  <c r="B1678" i="2"/>
  <c r="B1452" i="2"/>
  <c r="B5202" i="2"/>
  <c r="B2363" i="2"/>
  <c r="B88" i="2"/>
  <c r="B5158" i="2"/>
  <c r="B4447" i="2"/>
  <c r="B324" i="2"/>
  <c r="B258" i="2"/>
  <c r="B828" i="2"/>
  <c r="B1201" i="2"/>
  <c r="B3326" i="2"/>
  <c r="B3076" i="2"/>
  <c r="B2358" i="2"/>
  <c r="B4353" i="2"/>
  <c r="B3313" i="2"/>
  <c r="B4418" i="2"/>
  <c r="B1031" i="2"/>
  <c r="B1365" i="2"/>
  <c r="B3807" i="2"/>
  <c r="B4449" i="2"/>
  <c r="B4334" i="2"/>
  <c r="B1510" i="2"/>
  <c r="B1507" i="2"/>
  <c r="B1667" i="2"/>
  <c r="B5181" i="2"/>
  <c r="B955" i="2"/>
  <c r="B2814" i="2"/>
  <c r="B4199" i="2"/>
  <c r="B3903" i="2"/>
  <c r="B2033" i="2"/>
  <c r="B4270" i="2"/>
  <c r="B2881" i="2"/>
  <c r="B4581" i="2"/>
  <c r="B2667" i="2"/>
  <c r="B1861" i="2"/>
  <c r="B3538" i="2"/>
  <c r="B2663" i="2"/>
  <c r="B3961" i="2"/>
  <c r="B5654" i="2"/>
  <c r="B4711" i="2"/>
  <c r="B241" i="2"/>
  <c r="B5773" i="2"/>
  <c r="B5545" i="2"/>
  <c r="B4212" i="2"/>
  <c r="B1716" i="2"/>
  <c r="B1764" i="2"/>
  <c r="B2209" i="2"/>
  <c r="B3448" i="2"/>
  <c r="B2763" i="2"/>
  <c r="B4406" i="2"/>
  <c r="B117" i="2"/>
  <c r="B5164" i="2"/>
  <c r="B1873" i="2"/>
  <c r="B5099" i="2"/>
  <c r="B605" i="2"/>
  <c r="B3349" i="2"/>
  <c r="B1581" i="2"/>
  <c r="B3574" i="2"/>
  <c r="B2807" i="2"/>
  <c r="B5150" i="2"/>
  <c r="B2612" i="2"/>
  <c r="B4120" i="2"/>
  <c r="B202" i="2"/>
  <c r="B4139" i="2"/>
  <c r="B1648" i="2"/>
  <c r="B4369" i="2"/>
  <c r="B5422" i="2"/>
  <c r="B4218" i="2"/>
  <c r="B2352" i="2"/>
  <c r="B3748" i="2"/>
  <c r="B3342" i="2"/>
  <c r="B361" i="2"/>
  <c r="B2012" i="2"/>
  <c r="B612" i="2"/>
  <c r="B4480" i="2"/>
  <c r="B1468" i="2"/>
  <c r="B1327" i="2"/>
  <c r="B1921" i="2"/>
  <c r="B5315" i="2"/>
  <c r="B4021" i="2"/>
  <c r="B4103" i="2"/>
  <c r="B3539" i="2"/>
  <c r="B721" i="2"/>
  <c r="B3417" i="2"/>
  <c r="B1572" i="2"/>
  <c r="B1027" i="2"/>
  <c r="B3810" i="2"/>
  <c r="B3108" i="2"/>
  <c r="B5600" i="2"/>
  <c r="B259" i="2"/>
  <c r="B5452" i="2"/>
  <c r="B454" i="2"/>
  <c r="B757" i="2"/>
  <c r="B5619" i="2"/>
  <c r="B1155" i="2"/>
  <c r="B2960" i="2"/>
  <c r="B3461" i="2"/>
  <c r="B4980" i="2"/>
  <c r="B5313" i="2"/>
  <c r="B145" i="2"/>
  <c r="B3442" i="2"/>
  <c r="B5660" i="2"/>
  <c r="B1917" i="2"/>
  <c r="B2415" i="2"/>
  <c r="B3848" i="2"/>
  <c r="B3300" i="2"/>
  <c r="B2165" i="2"/>
  <c r="B1345" i="2"/>
  <c r="B4617" i="2"/>
  <c r="B1755" i="2"/>
  <c r="B4629" i="2"/>
  <c r="B4801" i="2"/>
  <c r="B5685" i="2"/>
  <c r="B1983" i="2"/>
  <c r="B2732" i="2"/>
  <c r="B3440" i="2"/>
  <c r="B2889" i="2"/>
  <c r="B2380" i="2"/>
  <c r="B1191" i="2"/>
  <c r="B2027" i="2"/>
  <c r="B3249" i="2"/>
  <c r="B3415" i="2"/>
  <c r="B12" i="2"/>
  <c r="B1457" i="2"/>
  <c r="B4742" i="2"/>
  <c r="B2682" i="2"/>
  <c r="B3636" i="2"/>
  <c r="B2043" i="2"/>
  <c r="B2221" i="2"/>
  <c r="B4185" i="2"/>
  <c r="B4638" i="2"/>
  <c r="B3085" i="2"/>
  <c r="B3690" i="2"/>
  <c r="B5060" i="2"/>
  <c r="B4588" i="2"/>
  <c r="B3785" i="2"/>
  <c r="B3734" i="2"/>
  <c r="B5390" i="2"/>
  <c r="B822" i="2"/>
  <c r="B3872" i="2"/>
  <c r="B1237" i="2"/>
  <c r="B4818" i="2"/>
  <c r="B695" i="2"/>
  <c r="B788" i="2"/>
  <c r="B2473" i="2"/>
  <c r="B2737" i="2"/>
  <c r="B485" i="2"/>
  <c r="B2339" i="2"/>
  <c r="B4790" i="2"/>
  <c r="B1530" i="2"/>
  <c r="B587" i="2"/>
  <c r="B866" i="2"/>
  <c r="B2047" i="2"/>
  <c r="B3221" i="2"/>
  <c r="B5435" i="2"/>
  <c r="B2177" i="2"/>
  <c r="B4834" i="2"/>
  <c r="B3341" i="2"/>
  <c r="B486" i="2"/>
  <c r="B1432" i="2"/>
  <c r="B5670" i="2"/>
  <c r="B4158" i="2"/>
  <c r="B633" i="2"/>
  <c r="B2613" i="2"/>
  <c r="B3088" i="2"/>
  <c r="B4069" i="2"/>
  <c r="B1920" i="2"/>
  <c r="B3700" i="2"/>
  <c r="B5516" i="2"/>
  <c r="B1657" i="2"/>
  <c r="B5483" i="2"/>
  <c r="B2300" i="2"/>
  <c r="B2480" i="2"/>
  <c r="B2471" i="2"/>
  <c r="B2544" i="2"/>
  <c r="B1634" i="2"/>
  <c r="B2416" i="2"/>
  <c r="B470" i="2"/>
  <c r="B4184" i="2"/>
  <c r="B5428" i="2"/>
  <c r="B1448" i="2"/>
  <c r="B2819" i="2"/>
  <c r="B80" i="2"/>
  <c r="B4662" i="2"/>
  <c r="B4748" i="2"/>
  <c r="B2281" i="2"/>
  <c r="B255" i="2"/>
  <c r="B3398" i="2"/>
  <c r="B4483" i="2"/>
  <c r="B3144" i="2"/>
  <c r="B3252" i="2"/>
  <c r="B4690" i="2"/>
  <c r="B4208" i="2"/>
  <c r="B199" i="2"/>
  <c r="B4689" i="2"/>
  <c r="B804" i="2"/>
  <c r="B2174" i="2"/>
  <c r="B5409" i="2"/>
  <c r="B2834" i="2"/>
  <c r="B627" i="2"/>
  <c r="B3829" i="2"/>
  <c r="B3438" i="2"/>
  <c r="B1280" i="2"/>
  <c r="B1170" i="2"/>
  <c r="B518" i="2"/>
  <c r="B5095" i="2"/>
  <c r="B1378" i="2"/>
  <c r="B451" i="2"/>
  <c r="B2722" i="2"/>
  <c r="B1676" i="2"/>
  <c r="B3327" i="2"/>
  <c r="B2596" i="2"/>
  <c r="B5004" i="2"/>
  <c r="B3706" i="2"/>
  <c r="B2579" i="2"/>
  <c r="B2635" i="2"/>
  <c r="B3316" i="2"/>
  <c r="B5678" i="2"/>
  <c r="B5113" i="2"/>
  <c r="B2023" i="2"/>
  <c r="B4706" i="2"/>
  <c r="B4175" i="2"/>
  <c r="B532" i="2"/>
  <c r="B3107" i="2"/>
  <c r="B5067" i="2"/>
  <c r="B5161" i="2"/>
  <c r="B3649" i="2"/>
  <c r="B1580" i="2"/>
  <c r="B2183" i="2"/>
  <c r="B4079" i="2"/>
  <c r="B394" i="2"/>
  <c r="B4702" i="2"/>
  <c r="B5367" i="2"/>
  <c r="B5332" i="2"/>
  <c r="B4921" i="2"/>
  <c r="B1812" i="2"/>
  <c r="B414" i="2"/>
  <c r="B4971" i="2"/>
  <c r="B5330" i="2"/>
  <c r="B53" i="2"/>
  <c r="B4328" i="2"/>
  <c r="B3634" i="2"/>
  <c r="B3329" i="2"/>
  <c r="B2200" i="2"/>
  <c r="B1333" i="2"/>
  <c r="B2453" i="2"/>
  <c r="B4302" i="2"/>
  <c r="B1512" i="2"/>
  <c r="B4958" i="2"/>
  <c r="B1431" i="2"/>
  <c r="B2134" i="2"/>
  <c r="B4693" i="2"/>
  <c r="B312" i="2"/>
  <c r="B5585" i="2"/>
  <c r="B3839" i="2"/>
  <c r="B3486" i="2"/>
  <c r="B4215" i="2"/>
  <c r="B1134" i="2"/>
  <c r="B4503" i="2"/>
  <c r="B3400" i="2"/>
  <c r="B5785" i="2"/>
  <c r="B4375" i="2"/>
  <c r="B2230" i="2"/>
  <c r="B2961" i="2"/>
  <c r="B1415" i="2"/>
  <c r="B1754" i="2"/>
  <c r="B5257" i="2"/>
  <c r="B3896" i="2"/>
  <c r="B2235" i="2"/>
  <c r="B3613" i="2"/>
  <c r="B2820" i="2"/>
  <c r="B3312" i="2"/>
  <c r="B3072" i="2"/>
  <c r="B4374" i="2"/>
  <c r="B2975" i="2"/>
  <c r="B442" i="2"/>
  <c r="B1331" i="2"/>
  <c r="B1934" i="2"/>
  <c r="B3228" i="2"/>
  <c r="B2269" i="2"/>
  <c r="B3630" i="2"/>
  <c r="B2835" i="2"/>
  <c r="B3982" i="2"/>
  <c r="B1403" i="2"/>
  <c r="B2136" i="2"/>
  <c r="B5791" i="2"/>
  <c r="B1554" i="2"/>
  <c r="B2909" i="2"/>
  <c r="B3223" i="2"/>
  <c r="B2284" i="2"/>
  <c r="B3918" i="2"/>
  <c r="B5198" i="2"/>
  <c r="B224" i="2"/>
  <c r="B3623" i="2"/>
  <c r="B3530" i="2"/>
  <c r="B725" i="2"/>
  <c r="B5008" i="2"/>
  <c r="B2053" i="2"/>
  <c r="B445" i="2"/>
  <c r="B2232" i="2"/>
  <c r="B1416" i="2"/>
  <c r="B3537" i="2"/>
  <c r="B1363" i="2"/>
  <c r="B659" i="2"/>
  <c r="B5663" i="2"/>
  <c r="B4110" i="2"/>
  <c r="B2166" i="2"/>
  <c r="B711" i="2"/>
  <c r="B3181" i="2"/>
  <c r="B2770" i="2"/>
  <c r="B3367" i="2"/>
  <c r="B205" i="2"/>
  <c r="B2731" i="2"/>
  <c r="B3793" i="2"/>
  <c r="B1860" i="2"/>
  <c r="B5072" i="2"/>
  <c r="B1130" i="2"/>
  <c r="B3951" i="2"/>
  <c r="B3458" i="2"/>
  <c r="B5456" i="2"/>
  <c r="B427" i="2"/>
  <c r="B320" i="2"/>
  <c r="B773" i="2"/>
  <c r="B1342" i="2"/>
  <c r="B5473" i="2"/>
  <c r="B4395" i="2"/>
  <c r="B1075" i="2"/>
  <c r="B2356" i="2"/>
  <c r="B1440" i="2"/>
  <c r="B4759" i="2"/>
  <c r="B2171" i="2"/>
  <c r="B735" i="2"/>
  <c r="B1476" i="2"/>
  <c r="B3207" i="2"/>
  <c r="B5306" i="2"/>
  <c r="B4886" i="2"/>
  <c r="B3404" i="2"/>
  <c r="B626" i="2"/>
  <c r="B4618" i="2"/>
  <c r="B2143" i="2"/>
  <c r="B2948" i="2"/>
  <c r="B4477" i="2"/>
  <c r="B4969" i="2"/>
  <c r="B2946" i="2"/>
  <c r="B4063" i="2"/>
  <c r="B400" i="2"/>
  <c r="B4475" i="2"/>
  <c r="B790" i="2"/>
  <c r="B1906" i="2"/>
  <c r="B2152" i="2"/>
  <c r="B1840" i="2"/>
  <c r="B1311" i="2"/>
  <c r="B4609" i="2"/>
  <c r="B2675" i="2"/>
  <c r="B3870" i="2"/>
  <c r="B530" i="2"/>
  <c r="B5784" i="2"/>
  <c r="B1352" i="2"/>
  <c r="B5188" i="2"/>
  <c r="B1893" i="2"/>
  <c r="B5775" i="2"/>
  <c r="B4755" i="2"/>
  <c r="B3692" i="2"/>
  <c r="B4130" i="2"/>
  <c r="B3819" i="2"/>
  <c r="B4370" i="2"/>
  <c r="B4539" i="2"/>
  <c r="B5260" i="2"/>
  <c r="B1262" i="2"/>
  <c r="B1523" i="2"/>
  <c r="B1794" i="2"/>
  <c r="B2791" i="2"/>
  <c r="B3311" i="2"/>
  <c r="B3220" i="2"/>
  <c r="B3685" i="2"/>
  <c r="B4484" i="2"/>
  <c r="B2678" i="2"/>
  <c r="B4966" i="2"/>
  <c r="B4362" i="2"/>
  <c r="B3656" i="2"/>
  <c r="B3934" i="2"/>
  <c r="B2481" i="2"/>
  <c r="B5175" i="2"/>
  <c r="B4381" i="2"/>
  <c r="B5049" i="2"/>
  <c r="B5355" i="2"/>
  <c r="B270" i="2"/>
  <c r="B1844" i="2"/>
  <c r="B5640" i="2"/>
  <c r="B809" i="2"/>
  <c r="B2135" i="2"/>
  <c r="B3567" i="2"/>
  <c r="B2274" i="2"/>
  <c r="B1411" i="2"/>
  <c r="B4479" i="2"/>
  <c r="B2020" i="2"/>
  <c r="B5737" i="2"/>
  <c r="B5229" i="2"/>
  <c r="B2438" i="2"/>
  <c r="B3735" i="2"/>
  <c r="B5110" i="2"/>
  <c r="B1563" i="2"/>
  <c r="B770" i="2"/>
  <c r="B3834" i="2"/>
  <c r="B2030" i="2"/>
  <c r="B1593" i="2"/>
  <c r="B4829" i="2"/>
  <c r="B1145" i="2"/>
  <c r="B1356" i="2"/>
  <c r="B794" i="2"/>
  <c r="B2421" i="2"/>
  <c r="B5652" i="2"/>
  <c r="B715" i="2"/>
  <c r="B1915" i="2"/>
  <c r="B4366" i="2"/>
  <c r="B1913" i="2"/>
  <c r="B2193" i="2"/>
  <c r="B274" i="2"/>
  <c r="B1905" i="2"/>
  <c r="B5467" i="2"/>
  <c r="B5445" i="2"/>
  <c r="B309" i="2"/>
  <c r="B2236" i="2"/>
  <c r="B3070" i="2"/>
  <c r="B2812" i="2"/>
  <c r="B245" i="2"/>
  <c r="B4813" i="2"/>
  <c r="B2896" i="2"/>
  <c r="B5135" i="2"/>
  <c r="B188" i="2"/>
  <c r="B3888" i="2"/>
  <c r="B1585" i="2"/>
  <c r="B5411" i="2"/>
  <c r="B5690" i="2"/>
  <c r="B4390" i="2"/>
  <c r="B1498" i="2"/>
  <c r="B5642" i="2"/>
  <c r="B2120" i="2"/>
  <c r="B743" i="2"/>
  <c r="B236" i="2"/>
  <c r="B5239" i="2"/>
  <c r="B1340" i="2"/>
  <c r="B3894" i="2"/>
  <c r="B4423" i="2"/>
  <c r="B1123" i="2"/>
  <c r="B4148" i="2"/>
  <c r="B4895" i="2"/>
  <c r="B151" i="2"/>
  <c r="B2693" i="2"/>
  <c r="B4220" i="2"/>
  <c r="B5276" i="2"/>
  <c r="B2899" i="2"/>
  <c r="B2022" i="2"/>
  <c r="B1329" i="2"/>
  <c r="B5293" i="2"/>
  <c r="B457" i="2"/>
  <c r="B285" i="2"/>
  <c r="B465" i="2"/>
  <c r="B284" i="2"/>
  <c r="B247" i="2"/>
  <c r="B186" i="2"/>
  <c r="B2729" i="2"/>
  <c r="B2546" i="2"/>
  <c r="B2054" i="2"/>
  <c r="B1094" i="2"/>
  <c r="B3768" i="2"/>
  <c r="B1638" i="2"/>
  <c r="B3647" i="2"/>
  <c r="B1870" i="2"/>
  <c r="B753" i="2"/>
  <c r="B4141" i="2"/>
  <c r="B1189" i="2"/>
  <c r="B3037" i="2"/>
  <c r="B2684" i="2"/>
  <c r="B2206" i="2"/>
  <c r="B2201" i="2"/>
  <c r="B3130" i="2"/>
  <c r="B4651" i="2"/>
  <c r="B4085" i="2"/>
  <c r="B4827" i="2"/>
  <c r="B3773" i="2"/>
  <c r="B1599" i="2"/>
  <c r="B3600" i="2"/>
  <c r="B4153" i="2"/>
  <c r="B5419" i="2"/>
  <c r="B2561" i="2"/>
  <c r="B5159" i="2"/>
  <c r="B3818" i="2"/>
  <c r="B405" i="2"/>
  <c r="B2094" i="2"/>
  <c r="B1985" i="2"/>
  <c r="B2903" i="2"/>
  <c r="B4095" i="2"/>
  <c r="B2660" i="2"/>
  <c r="B1316" i="2"/>
  <c r="B1298" i="2"/>
  <c r="B5697" i="2"/>
  <c r="B2323" i="2"/>
  <c r="B1436" i="2"/>
  <c r="B4179" i="2"/>
  <c r="B1632" i="2"/>
  <c r="B34" i="2"/>
  <c r="B1537" i="2"/>
  <c r="B4049" i="2"/>
  <c r="B5014" i="2"/>
  <c r="B5728" i="2"/>
  <c r="B3627" i="2"/>
  <c r="B4204" i="2"/>
  <c r="B3591" i="2"/>
  <c r="B2996" i="2"/>
  <c r="B3540" i="2"/>
  <c r="B3822" i="2"/>
  <c r="B2371" i="2"/>
  <c r="B3128" i="2"/>
  <c r="B4583" i="2"/>
  <c r="B3645" i="2"/>
  <c r="B2696" i="2"/>
  <c r="B832" i="2"/>
  <c r="B2910" i="2"/>
  <c r="B2011" i="2"/>
  <c r="B3847" i="2"/>
  <c r="B2890" i="2"/>
  <c r="B742" i="2"/>
  <c r="B2911" i="2"/>
  <c r="B1749" i="2"/>
  <c r="B37" i="2"/>
  <c r="B5125" i="2"/>
  <c r="B5781" i="2"/>
  <c r="B714" i="2"/>
  <c r="B940" i="2"/>
  <c r="B3703" i="2"/>
  <c r="B2994" i="2"/>
  <c r="B1087" i="2"/>
  <c r="B2335" i="2"/>
  <c r="B4817" i="2"/>
  <c r="B1212" i="2"/>
  <c r="B3055" i="2"/>
  <c r="B3948" i="2"/>
  <c r="B2925" i="2"/>
  <c r="B5217" i="2"/>
  <c r="B2095" i="2"/>
  <c r="B2148" i="2"/>
  <c r="B2105" i="2"/>
  <c r="B1098" i="2"/>
  <c r="B2951" i="2"/>
  <c r="B5486" i="2"/>
  <c r="B681" i="2"/>
  <c r="B2659" i="2"/>
  <c r="B952" i="2"/>
  <c r="B2338" i="2"/>
  <c r="B2266" i="2"/>
  <c r="B4060" i="2"/>
  <c r="B3801" i="2"/>
  <c r="B1307" i="2"/>
  <c r="B1391" i="2"/>
  <c r="B1478" i="2"/>
  <c r="B4620" i="2"/>
  <c r="B2538" i="2"/>
  <c r="B3942" i="2"/>
  <c r="B1772" i="2"/>
  <c r="B5377" i="2"/>
  <c r="B2083" i="2"/>
  <c r="B138" i="2"/>
  <c r="B921" i="2"/>
  <c r="B4448" i="2"/>
  <c r="B3744" i="2"/>
  <c r="B5432" i="2"/>
  <c r="B3972" i="2"/>
  <c r="B1225" i="2"/>
  <c r="B5713" i="2"/>
  <c r="B2836" i="2"/>
  <c r="B878" i="2"/>
  <c r="B1008" i="2"/>
  <c r="B2592" i="2"/>
  <c r="B3658" i="2"/>
  <c r="B779" i="2"/>
  <c r="B3990" i="2"/>
  <c r="B2067" i="2"/>
  <c r="B517" i="2"/>
  <c r="B1534" i="2"/>
  <c r="B3098" i="2"/>
  <c r="B408" i="2"/>
  <c r="B58" i="2"/>
  <c r="B1545" i="2"/>
  <c r="B1355" i="2"/>
  <c r="B1219" i="2"/>
  <c r="B5406" i="2"/>
  <c r="B4541" i="2"/>
  <c r="B3569" i="2"/>
  <c r="B4604" i="2"/>
  <c r="B2494" i="2"/>
  <c r="B4317" i="2"/>
  <c r="B1526" i="2"/>
  <c r="B5770" i="2"/>
  <c r="B1785" i="2"/>
  <c r="B3095" i="2"/>
  <c r="B2398" i="2"/>
  <c r="B3854" i="2"/>
  <c r="B939" i="2"/>
  <c r="B456" i="2"/>
  <c r="B841" i="2"/>
  <c r="B2245" i="2"/>
  <c r="B2908" i="2"/>
  <c r="B1582" i="2"/>
  <c r="B216" i="2"/>
  <c r="B2728" i="2"/>
  <c r="B1565" i="2"/>
  <c r="B2017" i="2"/>
  <c r="B2391" i="2"/>
  <c r="B991" i="2"/>
  <c r="B4880" i="2"/>
  <c r="B416" i="2"/>
  <c r="B5088" i="2"/>
  <c r="B5311" i="2"/>
  <c r="B4912" i="2"/>
  <c r="B2797" i="2"/>
  <c r="B5532" i="2"/>
  <c r="B1465" i="2"/>
  <c r="B4269" i="2"/>
  <c r="B4990" i="2"/>
  <c r="B4061" i="2"/>
  <c r="B2952" i="2"/>
  <c r="B1954" i="2"/>
  <c r="B5309" i="2"/>
  <c r="B5132" i="2"/>
  <c r="B933" i="2"/>
  <c r="B4684" i="2"/>
  <c r="B2916" i="2"/>
  <c r="B5152" i="2"/>
  <c r="B1895" i="2"/>
  <c r="B4020" i="2"/>
  <c r="B5124" i="2"/>
  <c r="B5682" i="2"/>
  <c r="B2306" i="2"/>
  <c r="B4542" i="2"/>
  <c r="B2979" i="2"/>
  <c r="B4893" i="2"/>
  <c r="B2750" i="2"/>
  <c r="B3975" i="2"/>
  <c r="B4753" i="2"/>
  <c r="B4011" i="2"/>
  <c r="B4832" i="2"/>
  <c r="B4251" i="2"/>
  <c r="B2970" i="2"/>
  <c r="B3838" i="2"/>
  <c r="B1660" i="2"/>
  <c r="B3005" i="2"/>
  <c r="B1651" i="2"/>
  <c r="B2015" i="2"/>
  <c r="B616" i="2"/>
  <c r="B1909" i="2"/>
  <c r="B4814" i="2"/>
  <c r="B5599" i="2"/>
  <c r="B5494" i="2"/>
  <c r="B5392" i="2"/>
  <c r="B1661" i="2"/>
  <c r="B4655" i="2"/>
  <c r="B1195" i="2"/>
  <c r="B5609" i="2"/>
  <c r="B4319" i="2"/>
  <c r="B1435" i="2"/>
  <c r="B2915" i="2"/>
  <c r="B4181" i="2"/>
  <c r="B2748" i="2"/>
  <c r="B4752" i="2"/>
  <c r="B2375" i="2"/>
  <c r="B4676" i="2"/>
  <c r="B4671" i="2"/>
  <c r="B1684" i="2"/>
  <c r="B140" i="2"/>
  <c r="B2187" i="2"/>
  <c r="B1703" i="2"/>
  <c r="B4780" i="2"/>
  <c r="B1520" i="2"/>
  <c r="B4428" i="2"/>
  <c r="B5071" i="2"/>
  <c r="B5604" i="2"/>
  <c r="B4445" i="2"/>
  <c r="B4464" i="2"/>
  <c r="B5779" i="2"/>
  <c r="B2787" i="2"/>
  <c r="B1496" i="2"/>
  <c r="B3573" i="2"/>
  <c r="B881" i="2"/>
  <c r="B2825" i="2"/>
  <c r="B4247" i="2"/>
  <c r="B5073" i="2"/>
  <c r="B1338" i="2"/>
  <c r="B637" i="2"/>
  <c r="B1020" i="2"/>
  <c r="B1967" i="2"/>
  <c r="B983" i="2"/>
  <c r="B2953" i="2"/>
  <c r="B1047" i="2"/>
  <c r="B2000" i="2"/>
  <c r="B5448" i="2"/>
  <c r="B2104" i="2"/>
  <c r="B354" i="2"/>
  <c r="B1114" i="2"/>
  <c r="B2671" i="2"/>
  <c r="B5021" i="2"/>
  <c r="B33" i="2"/>
  <c r="B1842" i="2"/>
  <c r="B4800" i="2"/>
  <c r="B5273" i="2"/>
  <c r="B4514" i="2"/>
  <c r="B1871" i="2"/>
  <c r="B2505" i="2"/>
  <c r="B3856" i="2"/>
  <c r="B4641" i="2"/>
  <c r="B1460" i="2"/>
  <c r="B1669" i="2"/>
  <c r="B700" i="2"/>
  <c r="B4372" i="2"/>
  <c r="B2922" i="2"/>
  <c r="B2077" i="2"/>
  <c r="B1012" i="2"/>
  <c r="B3938" i="2"/>
  <c r="B654" i="2"/>
  <c r="B2986" i="2"/>
  <c r="B3632" i="2"/>
  <c r="B4187" i="2"/>
  <c r="B1574" i="2"/>
  <c r="B5211" i="2"/>
  <c r="B2681" i="2"/>
  <c r="B5208" i="2"/>
  <c r="B1619" i="2"/>
  <c r="B1463" i="2"/>
  <c r="B1595" i="2"/>
  <c r="B5793" i="2"/>
  <c r="B4398" i="2"/>
  <c r="B2401" i="2"/>
  <c r="B2879" i="2"/>
  <c r="B5209" i="2"/>
  <c r="B1105" i="2"/>
  <c r="B2683" i="2"/>
  <c r="B1102" i="2"/>
  <c r="B3016" i="2"/>
  <c r="B4260" i="2"/>
  <c r="B4767" i="2"/>
  <c r="B4669" i="2"/>
  <c r="B5271" i="2"/>
  <c r="B4450" i="2"/>
  <c r="B4563" i="2"/>
  <c r="B640" i="2"/>
  <c r="B815" i="2"/>
  <c r="B1529" i="2"/>
  <c r="B195" i="2"/>
  <c r="B5692" i="2"/>
  <c r="B1438" i="2"/>
  <c r="B5592" i="2"/>
  <c r="B1423" i="2"/>
  <c r="B3823" i="2"/>
  <c r="B174" i="2"/>
  <c r="B1028" i="2"/>
  <c r="B2364" i="2"/>
  <c r="B3899" i="2"/>
  <c r="B2159" i="2"/>
  <c r="B5789" i="2"/>
  <c r="B5558" i="2"/>
  <c r="B2566" i="2"/>
  <c r="B879" i="2"/>
  <c r="B5307" i="2"/>
  <c r="B3060" i="2"/>
  <c r="B3059" i="2"/>
  <c r="B2672" i="2"/>
  <c r="B1720" i="2"/>
  <c r="B5045" i="2"/>
  <c r="B4056" i="2"/>
  <c r="B152" i="2"/>
  <c r="B4853" i="2"/>
  <c r="B5426" i="2"/>
  <c r="B1677" i="2"/>
  <c r="B1653" i="2"/>
  <c r="B3945" i="2"/>
  <c r="B1357" i="2"/>
  <c r="B1848" i="2"/>
  <c r="B4162" i="2"/>
  <c r="B2435" i="2"/>
  <c r="B4547" i="2"/>
  <c r="B3608" i="2"/>
  <c r="B4738" i="2"/>
  <c r="B412" i="2"/>
  <c r="B533" i="2"/>
  <c r="B5333" i="2"/>
  <c r="B1612" i="2"/>
  <c r="B4595" i="2"/>
  <c r="B1837" i="2"/>
  <c r="B5433" i="2"/>
  <c r="B2680" i="2"/>
  <c r="B3684" i="2"/>
  <c r="B4650" i="2"/>
  <c r="B4739" i="2"/>
  <c r="B54" i="2"/>
  <c r="B5645" i="2"/>
  <c r="B3680" i="2"/>
  <c r="B2967" i="2"/>
  <c r="B4031" i="2"/>
  <c r="B76" i="2"/>
  <c r="B3995" i="2"/>
  <c r="B3049" i="2"/>
  <c r="B39" i="2"/>
  <c r="B2103" i="2"/>
  <c r="B3929" i="2"/>
  <c r="B3570" i="2"/>
  <c r="B1016" i="2"/>
  <c r="B1036" i="2"/>
  <c r="B5234" i="2"/>
  <c r="B547" i="2"/>
  <c r="B2314" i="2"/>
  <c r="B1276" i="2"/>
  <c r="B4645" i="2"/>
  <c r="B175" i="2"/>
  <c r="B3038" i="2"/>
  <c r="B2080" i="2"/>
  <c r="B5631" i="2"/>
  <c r="B2709" i="2"/>
  <c r="B3131" i="2"/>
  <c r="B488" i="2"/>
  <c r="B2828" i="2"/>
  <c r="B2246" i="2"/>
  <c r="B927" i="2"/>
  <c r="B1021" i="2"/>
  <c r="B1275" i="2"/>
  <c r="B1032" i="2"/>
  <c r="B5727" i="2"/>
  <c r="B1175" i="2"/>
  <c r="B1830" i="2"/>
  <c r="B3555" i="2"/>
  <c r="B3008" i="2"/>
  <c r="B3002" i="2"/>
  <c r="B535" i="2"/>
  <c r="B200" i="2"/>
  <c r="B3926" i="2"/>
  <c r="B1553" i="2"/>
  <c r="B1046" i="2"/>
  <c r="B2981" i="2"/>
  <c r="B5025" i="2"/>
  <c r="B3868" i="2"/>
  <c r="B744" i="2"/>
  <c r="B1469" i="2"/>
  <c r="B3594" i="2"/>
  <c r="B2611" i="2"/>
  <c r="B3973" i="2"/>
  <c r="B4761" i="2"/>
  <c r="B3117" i="2"/>
  <c r="B4579" i="2"/>
  <c r="B3861" i="2"/>
  <c r="B1278" i="2"/>
  <c r="B2982" i="2"/>
  <c r="B5310" i="2"/>
  <c r="B283" i="2"/>
  <c r="B480" i="2"/>
  <c r="B2176" i="2"/>
  <c r="B2404" i="2"/>
  <c r="B4106" i="2"/>
  <c r="B3074" i="2"/>
  <c r="B2969" i="2"/>
  <c r="B3900" i="2"/>
  <c r="B1419" i="2"/>
  <c r="B2347" i="2"/>
  <c r="B3757" i="2"/>
  <c r="B2399" i="2"/>
  <c r="B4511" i="2"/>
  <c r="B4982" i="2"/>
  <c r="B3992" i="2"/>
  <c r="B2583" i="2"/>
  <c r="B4256" i="2"/>
  <c r="B2332" i="2"/>
  <c r="B3811" i="2"/>
  <c r="B5318" i="2"/>
  <c r="B1859" i="2"/>
  <c r="B1107" i="2"/>
  <c r="B3843" i="2"/>
  <c r="B2700" i="2"/>
  <c r="B1078" i="2"/>
  <c r="B60" i="2"/>
  <c r="B1868" i="2"/>
  <c r="B372" i="2"/>
  <c r="B1885" i="2"/>
  <c r="B4140" i="2"/>
  <c r="B5102" i="2"/>
  <c r="B2519" i="2"/>
  <c r="B2070" i="2"/>
  <c r="B922" i="2"/>
  <c r="B2313" i="2"/>
  <c r="B3151" i="2"/>
  <c r="B5543" i="2"/>
  <c r="B4032" i="2"/>
  <c r="B3166" i="2"/>
  <c r="B4249" i="2"/>
  <c r="B5776" i="2"/>
  <c r="B1717" i="2"/>
  <c r="B3878" i="2"/>
  <c r="B4304" i="2"/>
  <c r="B3670" i="2"/>
  <c r="B5167" i="2"/>
  <c r="B1487" i="2"/>
  <c r="B601" i="2"/>
  <c r="B789" i="2"/>
  <c r="B846" i="2"/>
  <c r="B2259" i="2"/>
  <c r="B3157" i="2"/>
  <c r="B1040" i="2"/>
  <c r="B5244" i="2"/>
  <c r="B2450" i="2"/>
  <c r="B5316" i="2"/>
  <c r="B2995" i="2"/>
  <c r="B5391" i="2"/>
  <c r="B2846" i="2"/>
  <c r="B59" i="2"/>
  <c r="B2244" i="2"/>
  <c r="B1064" i="2"/>
  <c r="B3978" i="2"/>
  <c r="B2150" i="2"/>
  <c r="B2541" i="2"/>
  <c r="B4233" i="2"/>
  <c r="B1182" i="2"/>
  <c r="B4488" i="2"/>
  <c r="B1758" i="2"/>
  <c r="B542" i="2"/>
  <c r="B2830" i="2"/>
  <c r="B4625" i="2"/>
  <c r="B4135" i="2"/>
  <c r="B1120" i="2"/>
  <c r="B489" i="2"/>
  <c r="B4039" i="2"/>
  <c r="B1822" i="2"/>
  <c r="B252" i="2"/>
  <c r="B5063" i="2"/>
  <c r="B3572" i="2"/>
  <c r="B286" i="2"/>
  <c r="B2111" i="2"/>
  <c r="B3962" i="2"/>
  <c r="B4478" i="2"/>
  <c r="B2710" i="2"/>
  <c r="B1867" i="2"/>
  <c r="B5183" i="2"/>
  <c r="B621" i="2"/>
  <c r="B3666" i="2"/>
  <c r="B2652" i="2"/>
  <c r="B4719" i="2"/>
  <c r="B395" i="2"/>
  <c r="B2897" i="2"/>
  <c r="B4947" i="2"/>
  <c r="B2397" i="2"/>
  <c r="B513" i="2"/>
  <c r="B2185" i="2"/>
  <c r="B3138" i="2"/>
  <c r="B5154" i="2"/>
  <c r="B3054" i="2"/>
  <c r="B2715" i="2"/>
  <c r="B4469" i="2"/>
  <c r="B2220" i="2"/>
  <c r="B3087" i="2"/>
  <c r="B4765" i="2"/>
  <c r="B862" i="2"/>
  <c r="B5732" i="2"/>
  <c r="B1400" i="2"/>
  <c r="B5058" i="2"/>
  <c r="B1210" i="2"/>
  <c r="B778" i="2"/>
  <c r="B4835" i="2"/>
  <c r="B4728" i="2"/>
  <c r="B418" i="2"/>
  <c r="B4628" i="2"/>
  <c r="B3996" i="2"/>
  <c r="B5148" i="2"/>
  <c r="B2687" i="2"/>
  <c r="B1976" i="2"/>
  <c r="B3912" i="2"/>
  <c r="B3851" i="2"/>
  <c r="B2457" i="2"/>
  <c r="B1387" i="2"/>
  <c r="B1606" i="2"/>
  <c r="B1762" i="2"/>
  <c r="B2307" i="2"/>
  <c r="B2921" i="2"/>
  <c r="B3986" i="2"/>
  <c r="B4535" i="2"/>
  <c r="B3691" i="2"/>
  <c r="B182" i="2"/>
  <c r="B4284" i="2"/>
  <c r="B4663" i="2"/>
  <c r="B1504" i="2"/>
  <c r="B2711" i="2"/>
  <c r="B1039" i="2"/>
  <c r="B578" i="2"/>
  <c r="B3702" i="2"/>
  <c r="B3155" i="2"/>
  <c r="B218" i="2"/>
  <c r="B349" i="2"/>
  <c r="B172" i="2"/>
  <c r="B2032" i="2"/>
  <c r="B4165" i="2"/>
  <c r="B260" i="2"/>
  <c r="B4492" i="2"/>
  <c r="B2260" i="2"/>
  <c r="B4536" i="2"/>
  <c r="B1971" i="2"/>
  <c r="B1820" i="2"/>
  <c r="B209" i="2"/>
  <c r="B4841" i="2"/>
  <c r="B4737" i="2"/>
  <c r="B4564" i="2"/>
  <c r="B5359" i="2"/>
  <c r="B4047" i="2"/>
  <c r="B1536" i="2"/>
  <c r="B968" i="2"/>
  <c r="B227" i="2"/>
  <c r="B1360" i="2"/>
  <c r="B4232" i="2"/>
  <c r="B4444" i="2"/>
  <c r="B1154" i="2"/>
  <c r="B2657" i="2"/>
  <c r="B295" i="2"/>
  <c r="B4368" i="2"/>
  <c r="B4692" i="2"/>
  <c r="B2257" i="2"/>
  <c r="B775" i="2"/>
  <c r="B5138" i="2"/>
  <c r="B4860" i="2"/>
  <c r="B3612" i="2"/>
  <c r="B5488" i="2"/>
  <c r="B1774" i="2"/>
  <c r="B2642" i="2"/>
  <c r="B3923" i="2"/>
  <c r="B2971" i="2"/>
  <c r="B4072" i="2"/>
  <c r="B5081" i="2"/>
  <c r="B3084" i="2"/>
  <c r="B4750" i="2"/>
  <c r="B5658" i="2"/>
  <c r="B1944" i="2"/>
  <c r="B5300" i="2"/>
  <c r="B4922" i="2"/>
  <c r="B821" i="2"/>
  <c r="B3736" i="2"/>
  <c r="B3536" i="2"/>
  <c r="B4519" i="2"/>
  <c r="B2361" i="2"/>
  <c r="B692" i="2"/>
  <c r="B1396" i="2"/>
  <c r="B2923" i="2"/>
  <c r="B5212" i="2"/>
  <c r="B1957" i="2"/>
  <c r="B5559" i="2"/>
  <c r="B1508" i="2"/>
  <c r="B4034" i="2"/>
  <c r="B293" i="2"/>
  <c r="B3997" i="2"/>
  <c r="B4527" i="2"/>
  <c r="B344" i="2"/>
  <c r="B5353" i="2"/>
  <c r="B934" i="2"/>
  <c r="B1089" i="2"/>
  <c r="B2517" i="2"/>
  <c r="B5118" i="2"/>
  <c r="B4025" i="2"/>
  <c r="B5214" i="2"/>
  <c r="B1698" i="2"/>
  <c r="B4709" i="2"/>
  <c r="B1038" i="2"/>
  <c r="B2340" i="2"/>
  <c r="B3850" i="2"/>
  <c r="B273" i="2"/>
  <c r="B1192" i="2"/>
  <c r="B1633" i="2"/>
  <c r="B1799" i="2"/>
  <c r="B5106" i="2"/>
  <c r="B2685" i="2"/>
  <c r="B1035" i="2"/>
  <c r="B4705" i="2"/>
  <c r="B4438" i="2"/>
  <c r="B2350" i="2"/>
  <c r="B179" i="2"/>
  <c r="B1721" i="2"/>
  <c r="B1897" i="2"/>
  <c r="B3841" i="2"/>
  <c r="B4070" i="2"/>
  <c r="B358" i="2"/>
  <c r="B1128" i="2"/>
  <c r="B2446" i="2"/>
  <c r="B4926" i="2"/>
  <c r="B366" i="2"/>
  <c r="B4550" i="2"/>
  <c r="B3661" i="2"/>
  <c r="B5705" i="2"/>
  <c r="B5437" i="2"/>
  <c r="B308" i="2"/>
  <c r="B4230" i="2"/>
  <c r="B1444" i="2"/>
  <c r="B2999" i="2"/>
  <c r="B4088" i="2"/>
  <c r="B2533" i="2"/>
  <c r="B1359" i="2"/>
  <c r="B3597" i="2"/>
  <c r="B5531" i="2"/>
  <c r="B2945" i="2"/>
  <c r="B916" i="2"/>
  <c r="B4236" i="2"/>
  <c r="B390" i="2"/>
  <c r="B187" i="2"/>
  <c r="B5383" i="2"/>
  <c r="B2310" i="2"/>
  <c r="B606" i="2"/>
  <c r="B3024" i="2"/>
  <c r="B5550" i="2"/>
  <c r="B2738" i="2"/>
  <c r="B1503" i="2"/>
  <c r="B5024" i="2"/>
  <c r="B3927" i="2"/>
  <c r="B2802" i="2"/>
  <c r="B3616" i="2"/>
  <c r="B3765" i="2"/>
  <c r="B5613" i="2"/>
  <c r="B3043" i="2"/>
  <c r="B2744" i="2"/>
  <c r="B4425" i="2"/>
  <c r="B4473" i="2"/>
  <c r="B3546" i="2"/>
  <c r="B2658" i="2"/>
  <c r="B1335" i="2"/>
  <c r="B3011" i="2"/>
  <c r="B5477" i="2"/>
  <c r="B201" i="2"/>
  <c r="B1080" i="2"/>
  <c r="B334" i="2"/>
  <c r="B5123" i="2"/>
  <c r="B2112" i="2"/>
  <c r="B4697" i="2"/>
  <c r="B2837" i="2"/>
  <c r="B2449" i="2"/>
  <c r="B5555" i="2"/>
  <c r="B4040" i="2"/>
  <c r="B1832" i="2"/>
  <c r="B2009" i="2"/>
  <c r="B4101" i="2"/>
  <c r="B5233" i="2"/>
  <c r="B5282" i="2"/>
  <c r="B5712" i="2"/>
  <c r="B3069" i="2"/>
  <c r="B1706" i="2"/>
  <c r="B5772" i="2"/>
  <c r="B5444" i="2"/>
  <c r="B2585" i="2"/>
  <c r="B884" i="2"/>
  <c r="B1883" i="2"/>
  <c r="B1747" i="2"/>
  <c r="B2495" i="2"/>
  <c r="B2475" i="2"/>
  <c r="B4389" i="2"/>
  <c r="B1069" i="2"/>
  <c r="B2885" i="2"/>
  <c r="B4819" i="2"/>
  <c r="B2036" i="2"/>
  <c r="B5091" i="2"/>
  <c r="B1800" i="2"/>
  <c r="B5546" i="2"/>
  <c r="B3778" i="2"/>
  <c r="B4749" i="2"/>
  <c r="B2467" i="2"/>
  <c r="B4096" i="2"/>
  <c r="B759" i="2"/>
  <c r="B2882" i="2"/>
  <c r="B2587" i="2"/>
  <c r="B4387" i="2"/>
  <c r="B4901" i="2"/>
  <c r="B5676" i="2"/>
  <c r="B1771" i="2"/>
  <c r="B5491" i="2"/>
  <c r="B4157" i="2"/>
  <c r="B2422" i="2"/>
  <c r="B1569" i="2"/>
  <c r="B1104" i="2"/>
  <c r="B2056" i="2"/>
  <c r="B1304" i="2"/>
  <c r="B4674" i="2"/>
  <c r="B4250" i="2"/>
  <c r="B4091" i="2"/>
  <c r="B839" i="2"/>
  <c r="B4502" i="2"/>
  <c r="B4210" i="2"/>
  <c r="B4188" i="2"/>
  <c r="B5535" i="2"/>
  <c r="B2601" i="2"/>
  <c r="B3031" i="2"/>
  <c r="B4678" i="2"/>
  <c r="B5352" i="2"/>
  <c r="B392" i="2"/>
  <c r="B2668" i="2"/>
  <c r="B4019" i="2"/>
  <c r="B4108" i="2"/>
  <c r="B3080" i="2"/>
  <c r="B389" i="2"/>
  <c r="B704" i="2"/>
  <c r="B4485" i="2"/>
  <c r="B2405" i="2"/>
  <c r="B1369" i="2"/>
  <c r="B1664" i="2"/>
  <c r="B459" i="2"/>
  <c r="B2944" i="2"/>
  <c r="B5427" i="2"/>
  <c r="B3115" i="2"/>
  <c r="B9" i="2"/>
  <c r="B342" i="2"/>
  <c r="B2905" i="2"/>
  <c r="B1929" i="2"/>
  <c r="B4607" i="2"/>
  <c r="B3859" i="2"/>
  <c r="B5413" i="2"/>
  <c r="B1557" i="2"/>
  <c r="B5294" i="2"/>
  <c r="B1194" i="2"/>
  <c r="B1382" i="2"/>
  <c r="B1730" i="2"/>
  <c r="B3755" i="2"/>
  <c r="B598" i="2"/>
  <c r="B5384" i="2"/>
  <c r="B44" i="2"/>
  <c r="B1780" i="2"/>
  <c r="B558" i="2"/>
  <c r="B5016" i="2"/>
  <c r="B5722" i="2"/>
  <c r="B250" i="2"/>
  <c r="B4518" i="2"/>
  <c r="B4823" i="2"/>
  <c r="B5539" i="2"/>
  <c r="B5681" i="2"/>
  <c r="B3118" i="2"/>
  <c r="B4167" i="2"/>
  <c r="B2149" i="2"/>
  <c r="B5401" i="2"/>
  <c r="B5145" i="2"/>
  <c r="B3837" i="2"/>
  <c r="B5761" i="2"/>
  <c r="B2815" i="2"/>
  <c r="B3019" i="2"/>
  <c r="B3910" i="2"/>
  <c r="B5646" i="2"/>
  <c r="B5527" i="2"/>
  <c r="B2754" i="2"/>
  <c r="B5395" i="2"/>
  <c r="B3794" i="2"/>
  <c r="B824" i="2"/>
  <c r="B106" i="2"/>
  <c r="B5142" i="2"/>
  <c r="B3969" i="2"/>
  <c r="B1846" i="2"/>
  <c r="B2689" i="2"/>
  <c r="B5350" i="2"/>
  <c r="B1239" i="2"/>
  <c r="B923" i="2"/>
  <c r="B105" i="2"/>
  <c r="B2988" i="2"/>
  <c r="B5013" i="2"/>
  <c r="B2377" i="2"/>
  <c r="B2091" i="2"/>
  <c r="B4675" i="2"/>
  <c r="B2215" i="2"/>
  <c r="B2983" i="2"/>
  <c r="B5345" i="2"/>
  <c r="B481" i="2"/>
  <c r="B5374" i="2"/>
  <c r="B5574" i="2"/>
  <c r="B213" i="2"/>
  <c r="B3541" i="2"/>
  <c r="B2196" i="2"/>
  <c r="B5715" i="2"/>
  <c r="B4010" i="2"/>
  <c r="B1654" i="2"/>
  <c r="B893" i="2"/>
  <c r="B47" i="2"/>
  <c r="B781" i="2"/>
  <c r="B1077" i="2"/>
  <c r="B1841" i="2"/>
  <c r="B4219" i="2"/>
  <c r="B4388" i="2"/>
  <c r="B2636" i="2"/>
  <c r="B3018" i="2"/>
  <c r="B4789" i="2"/>
  <c r="B959" i="2"/>
  <c r="B3724" i="2"/>
  <c r="B2508" i="2"/>
  <c r="B515" i="2"/>
  <c r="B5215" i="2"/>
  <c r="B4459" i="2"/>
  <c r="B4845" i="2"/>
  <c r="B1831" i="2"/>
  <c r="B3952" i="2"/>
  <c r="B269" i="2"/>
  <c r="B4599" i="2"/>
  <c r="B1567" i="2"/>
  <c r="B4891" i="2"/>
  <c r="B2943" i="2"/>
  <c r="B5264" i="2"/>
  <c r="B2178" i="2"/>
  <c r="B5686" i="2"/>
  <c r="B1907" i="2"/>
  <c r="B4561" i="2"/>
  <c r="B70" i="2"/>
  <c r="B4288" i="2"/>
  <c r="B960" i="2"/>
  <c r="B1246" i="2"/>
  <c r="B774" i="2"/>
  <c r="B2886" i="2"/>
  <c r="B3637" i="2"/>
  <c r="B3053" i="2"/>
  <c r="B4928" i="2"/>
  <c r="B93" i="2"/>
  <c r="B4874" i="2"/>
  <c r="B3048" i="2"/>
  <c r="B3101" i="2"/>
  <c r="B4494" i="2"/>
  <c r="B3681" i="2"/>
  <c r="B914" i="2"/>
  <c r="B3984" i="2"/>
  <c r="B5104" i="2"/>
  <c r="B4180" i="2"/>
  <c r="B5196" i="2"/>
  <c r="B5288" i="2"/>
  <c r="B2833" i="2"/>
  <c r="B4198" i="2"/>
  <c r="B3000" i="2"/>
  <c r="B5741" i="2"/>
  <c r="B1101" i="2"/>
  <c r="B2862" i="2"/>
  <c r="B3065" i="2"/>
  <c r="B5111" i="2"/>
  <c r="B4962" i="2"/>
  <c r="B1835" i="2"/>
  <c r="B872" i="2"/>
  <c r="B5449" i="2"/>
  <c r="B1166" i="2"/>
  <c r="B1022" i="2"/>
  <c r="B1988" i="2"/>
  <c r="B5673" i="2"/>
  <c r="B564" i="2"/>
  <c r="B1781" i="2"/>
  <c r="B1068" i="2"/>
  <c r="B2768" i="2"/>
  <c r="B1083" i="2"/>
  <c r="B1042" i="2"/>
  <c r="B869" i="2"/>
  <c r="B355" i="2"/>
  <c r="B4687" i="2"/>
  <c r="B3988" i="2"/>
  <c r="B11" i="2"/>
  <c r="B2597" i="2"/>
  <c r="B48" i="2"/>
  <c r="B4670" i="2"/>
  <c r="B3628" i="2"/>
  <c r="B5664" i="2"/>
  <c r="B4721" i="2"/>
  <c r="B69" i="2"/>
  <c r="B4708" i="2"/>
  <c r="B733" i="2"/>
  <c r="B4093" i="2"/>
  <c r="B2413" i="2"/>
  <c r="B5370" i="2"/>
  <c r="B791" i="2"/>
  <c r="B1309" i="2"/>
  <c r="B3879" i="2"/>
  <c r="B3817" i="2"/>
  <c r="B4695" i="2"/>
  <c r="B3932" i="2"/>
  <c r="B2650" i="2"/>
  <c r="B536" i="2"/>
  <c r="B834" i="2"/>
  <c r="B2133" i="2"/>
  <c r="B3163" i="2"/>
  <c r="B1167" i="2"/>
  <c r="B38" i="2"/>
  <c r="B2223" i="2"/>
  <c r="B2086" i="2"/>
  <c r="B4833" i="2"/>
  <c r="B1247" i="2"/>
  <c r="B2203" i="2"/>
  <c r="B868" i="2"/>
  <c r="B5405" i="2"/>
  <c r="B4974" i="2"/>
  <c r="B1559" i="2"/>
  <c r="B1211" i="2"/>
  <c r="B121" i="2"/>
  <c r="B3979" i="2"/>
  <c r="B1872" i="2"/>
  <c r="B1646" i="2"/>
  <c r="B4566" i="2"/>
  <c r="B5128" i="2"/>
  <c r="B1454" i="2"/>
  <c r="B3742" i="2"/>
  <c r="B4802" i="2"/>
  <c r="B2461" i="2"/>
  <c r="B1713" i="2"/>
  <c r="B5801" i="2"/>
  <c r="B3599" i="2"/>
  <c r="B3981" i="2"/>
  <c r="B184" i="2"/>
  <c r="B330" i="2"/>
  <c r="B5169" i="2"/>
  <c r="B3660" i="2"/>
  <c r="B5410" i="2"/>
  <c r="B3042" i="2"/>
  <c r="B2610" i="2"/>
  <c r="B3805" i="2"/>
  <c r="B5380" i="2"/>
  <c r="B3767" i="2"/>
  <c r="B2849" i="2"/>
  <c r="B2586" i="2"/>
  <c r="B2645" i="2"/>
  <c r="B1497" i="2"/>
  <c r="B215" i="2"/>
  <c r="B2931" i="2"/>
  <c r="B3763" i="2"/>
  <c r="B4939" i="2"/>
  <c r="B1549" i="2"/>
  <c r="B304" i="2"/>
  <c r="B4757" i="2"/>
  <c r="B5177" i="2"/>
  <c r="B523" i="2"/>
  <c r="B5365" i="2"/>
  <c r="B3682" i="2"/>
  <c r="B4224" i="2"/>
  <c r="B1082" i="2"/>
  <c r="B4338" i="2"/>
  <c r="B341" i="2"/>
  <c r="B4665" i="2"/>
  <c r="B2315" i="2"/>
  <c r="B118" i="2"/>
  <c r="B1561" i="2"/>
  <c r="B3882" i="2"/>
  <c r="B5114" i="2"/>
  <c r="B164" i="2"/>
  <c r="B2708" i="2"/>
  <c r="B2123" i="2"/>
  <c r="B272" i="2"/>
  <c r="B3789" i="2"/>
  <c r="B230" i="2"/>
  <c r="B3994" i="2"/>
  <c r="B1722" i="2"/>
  <c r="B2128" i="2"/>
  <c r="B4182" i="2"/>
  <c r="B191" i="2"/>
  <c r="B4417" i="2"/>
  <c r="B5721" i="2"/>
  <c r="B4954" i="2"/>
  <c r="B5302" i="2"/>
  <c r="B3058" i="2"/>
  <c r="B1535" i="2"/>
  <c r="B1492" i="2"/>
  <c r="B1596" i="2"/>
  <c r="B4632" i="2"/>
  <c r="B2251" i="2"/>
  <c r="B746" i="2"/>
  <c r="B5680" i="2"/>
  <c r="B3890" i="2"/>
  <c r="B4507" i="2"/>
  <c r="B3032" i="2"/>
  <c r="B3626" i="2"/>
  <c r="B3950" i="2"/>
  <c r="B4560" i="2"/>
</calcChain>
</file>

<file path=xl/sharedStrings.xml><?xml version="1.0" encoding="utf-8"?>
<sst xmlns="http://schemas.openxmlformats.org/spreadsheetml/2006/main" count="5805" uniqueCount="12">
  <si>
    <t>ΑΝΩΤΑΤΟ ΣΥΜΒΟΥΛΙΟ ΕΠΙΛΟΓΗΣ ΠΡΟΣΩΠΙΚΟΥ</t>
  </si>
  <si>
    <t>Α/Α</t>
  </si>
  <si>
    <t>ΑΙΤΙΟΛΟΓΙΑ ΑΠΟΡΡΙΨΗΣ</t>
  </si>
  <si>
    <t>ΜΗ ΕΠΙΤΥΧΩΝ ΣΤΗ ΓΡΑΠΤΗ ΔΟΚΙΜΑΣΙΑ</t>
  </si>
  <si>
    <t>ΑΠΟΣΥΡΣΗ ΑΙΤΗΣΗΣ ΣΥΜΜΕΤΟΧΗΣ</t>
  </si>
  <si>
    <t>ΣΤΗΝ ΑΝΕΞΑΡΤΗΤΗ ΑΡΧΗ ΔΗΜΟΣΙΩΝ ΕΣΟΔΩΝ (Α.Α.Δ.Ε.), ΣΥΜΦΩΝΑ ΜΕ ΤΟ ΑΡΘΡΟ 43 ΤΟΥ Ν.4765/2021</t>
  </si>
  <si>
    <t>ΠΡΟΚΗΡΥΞΗ 1Γ/2022-ΦΕΚ 9/τ.ΑΣΕΠ/25.02.2022</t>
  </si>
  <si>
    <t>ΠΡΟΣΩΡΙΝΟΣ ΠΙΝΑΚΑΣ ΑΠΟΡΡΙΠΤΕΩΝ ΠΑΝΕΠΙΣΤΗΜΙΑΚΗΣ ΕΚΠΑΙΔΕΥΣΗΣ (ΠΕ)</t>
  </si>
  <si>
    <t>ΠΛΗΡΩΣΗ ΘΕΣΕΩΝ ΜΟΝΙΜΟΥ ΠΡΟΣΩΠΙΚΟΥ ΠΑΝΕΠΙΣΤΗΜΙΑΚΗΣ, ΤΕΧΝΟΛΟΓΙΚΗΣ ΚΑΙ ΔΕΥΤΕΡΟΒΑΘΜΙΑΣ ΕΚΠΑΙΔΕΥΣΗΣ</t>
  </si>
  <si>
    <t>ΜΕ ΓΡΑΠΤΟ ΔΙΑΓΩΝΙΣΜΟ</t>
  </si>
  <si>
    <t>001, ΕΛΛΕΙΨΗ ΤΙΤΛΟΥ</t>
  </si>
  <si>
    <t>ΑΡΙΘΜΟΣ ΜΗΤΡΩΟΥ ΥΠΟΨΗΦΙΟΥ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</si>
</sst>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10" xfId="0" applyBorder="1" applyAlignment="1">
      <alignment horizontal="center" vertical="center"/>
    </xf>
    <xf numFmtId="0" fontId="16" fillId="33" borderId="1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804"/>
  <sheetViews>
    <sheetView tabSelected="1" zoomScaleNormal="100" workbookViewId="0">
      <selection activeCell="D8" sqref="D8"/>
    </sheetView>
  </sheetViews>
  <sheetFormatPr defaultRowHeight="15" x14ac:dyDescent="0.25"/>
  <cols>
    <col min="1" max="1" width="23.28515625" customWidth="1"/>
    <col min="2" max="2" width="52.140625" customWidth="1"/>
    <col min="3" max="3" width="35.5703125" customWidth="1"/>
  </cols>
  <sheetData>
    <row r="1" spans="1:3" x14ac:dyDescent="0.25">
      <c r="B1" s="3" t="s">
        <v>0</v>
      </c>
    </row>
    <row r="2" spans="1:3" x14ac:dyDescent="0.25">
      <c r="B2" s="3" t="s">
        <v>8</v>
      </c>
    </row>
    <row r="3" spans="1:3" x14ac:dyDescent="0.25">
      <c r="B3" s="3" t="s">
        <v>9</v>
      </c>
    </row>
    <row r="4" spans="1:3" x14ac:dyDescent="0.25">
      <c r="B4" s="3" t="s">
        <v>5</v>
      </c>
    </row>
    <row r="5" spans="1:3" x14ac:dyDescent="0.25">
      <c r="B5" s="3" t="s">
        <v>6</v>
      </c>
    </row>
    <row r="6" spans="1:3" x14ac:dyDescent="0.25">
      <c r="B6" s="4" t="s">
        <v>7</v>
      </c>
    </row>
    <row r="8" spans="1:3" x14ac:dyDescent="0.25">
      <c r="A8" s="2" t="s">
        <v>1</v>
      </c>
      <c r="B8" s="2" t="s">
        <v>11</v>
      </c>
      <c r="C8" s="2" t="s">
        <v>2</v>
      </c>
    </row>
    <row r="9" spans="1:3" x14ac:dyDescent="0.25">
      <c r="A9" s="1">
        <v>1</v>
      </c>
      <c r="B9" s="1" t="str">
        <f>"00001027"</f>
        <v>00001027</v>
      </c>
      <c r="C9" s="1" t="s">
        <v>3</v>
      </c>
    </row>
    <row r="10" spans="1:3" x14ac:dyDescent="0.25">
      <c r="A10" s="1">
        <v>2</v>
      </c>
      <c r="B10" s="1" t="str">
        <f>"00001202"</f>
        <v>00001202</v>
      </c>
      <c r="C10" s="1" t="s">
        <v>3</v>
      </c>
    </row>
    <row r="11" spans="1:3" x14ac:dyDescent="0.25">
      <c r="A11" s="1">
        <v>3</v>
      </c>
      <c r="B11" s="1" t="str">
        <f>"00001399"</f>
        <v>00001399</v>
      </c>
      <c r="C11" s="1" t="s">
        <v>3</v>
      </c>
    </row>
    <row r="12" spans="1:3" x14ac:dyDescent="0.25">
      <c r="A12" s="1">
        <v>4</v>
      </c>
      <c r="B12" s="1" t="str">
        <f>"00001527"</f>
        <v>00001527</v>
      </c>
      <c r="C12" s="1" t="s">
        <v>3</v>
      </c>
    </row>
    <row r="13" spans="1:3" x14ac:dyDescent="0.25">
      <c r="A13" s="1">
        <v>5</v>
      </c>
      <c r="B13" s="1" t="str">
        <f>"00001768"</f>
        <v>00001768</v>
      </c>
      <c r="C13" s="1" t="s">
        <v>3</v>
      </c>
    </row>
    <row r="14" spans="1:3" x14ac:dyDescent="0.25">
      <c r="A14" s="1">
        <v>6</v>
      </c>
      <c r="B14" s="1" t="str">
        <f>"00001884"</f>
        <v>00001884</v>
      </c>
      <c r="C14" s="1" t="s">
        <v>3</v>
      </c>
    </row>
    <row r="15" spans="1:3" x14ac:dyDescent="0.25">
      <c r="A15" s="1">
        <v>7</v>
      </c>
      <c r="B15" s="1" t="str">
        <f>"00002034"</f>
        <v>00002034</v>
      </c>
      <c r="C15" s="1" t="s">
        <v>3</v>
      </c>
    </row>
    <row r="16" spans="1:3" x14ac:dyDescent="0.25">
      <c r="A16" s="1">
        <v>8</v>
      </c>
      <c r="B16" s="1" t="str">
        <f>"00002641"</f>
        <v>00002641</v>
      </c>
      <c r="C16" s="1" t="s">
        <v>3</v>
      </c>
    </row>
    <row r="17" spans="1:3" x14ac:dyDescent="0.25">
      <c r="A17" s="1">
        <v>9</v>
      </c>
      <c r="B17" s="1" t="str">
        <f>"00002832"</f>
        <v>00002832</v>
      </c>
      <c r="C17" s="1" t="s">
        <v>3</v>
      </c>
    </row>
    <row r="18" spans="1:3" x14ac:dyDescent="0.25">
      <c r="A18" s="1">
        <v>10</v>
      </c>
      <c r="B18" s="1" t="str">
        <f>"00002972"</f>
        <v>00002972</v>
      </c>
      <c r="C18" s="1" t="s">
        <v>3</v>
      </c>
    </row>
    <row r="19" spans="1:3" x14ac:dyDescent="0.25">
      <c r="A19" s="1">
        <v>11</v>
      </c>
      <c r="B19" s="1" t="str">
        <f>"00003238"</f>
        <v>00003238</v>
      </c>
      <c r="C19" s="1" t="s">
        <v>3</v>
      </c>
    </row>
    <row r="20" spans="1:3" x14ac:dyDescent="0.25">
      <c r="A20" s="1">
        <v>12</v>
      </c>
      <c r="B20" s="1" t="str">
        <f>"00003340"</f>
        <v>00003340</v>
      </c>
      <c r="C20" s="1" t="s">
        <v>3</v>
      </c>
    </row>
    <row r="21" spans="1:3" x14ac:dyDescent="0.25">
      <c r="A21" s="1">
        <v>13</v>
      </c>
      <c r="B21" s="1" t="str">
        <f>"00003415"</f>
        <v>00003415</v>
      </c>
      <c r="C21" s="1" t="s">
        <v>3</v>
      </c>
    </row>
    <row r="22" spans="1:3" x14ac:dyDescent="0.25">
      <c r="A22" s="1">
        <v>14</v>
      </c>
      <c r="B22" s="1" t="str">
        <f>"00003427"</f>
        <v>00003427</v>
      </c>
      <c r="C22" s="1" t="s">
        <v>3</v>
      </c>
    </row>
    <row r="23" spans="1:3" x14ac:dyDescent="0.25">
      <c r="A23" s="1">
        <v>15</v>
      </c>
      <c r="B23" s="1" t="str">
        <f>"00003691"</f>
        <v>00003691</v>
      </c>
      <c r="C23" s="1" t="s">
        <v>3</v>
      </c>
    </row>
    <row r="24" spans="1:3" x14ac:dyDescent="0.25">
      <c r="A24" s="1">
        <v>16</v>
      </c>
      <c r="B24" s="1" t="str">
        <f>"00003966"</f>
        <v>00003966</v>
      </c>
      <c r="C24" s="1" t="s">
        <v>3</v>
      </c>
    </row>
    <row r="25" spans="1:3" x14ac:dyDescent="0.25">
      <c r="A25" s="1">
        <v>17</v>
      </c>
      <c r="B25" s="1" t="str">
        <f>"00004019"</f>
        <v>00004019</v>
      </c>
      <c r="C25" s="1" t="s">
        <v>3</v>
      </c>
    </row>
    <row r="26" spans="1:3" x14ac:dyDescent="0.25">
      <c r="A26" s="1">
        <v>18</v>
      </c>
      <c r="B26" s="1" t="str">
        <f>"00004053"</f>
        <v>00004053</v>
      </c>
      <c r="C26" s="1" t="s">
        <v>3</v>
      </c>
    </row>
    <row r="27" spans="1:3" x14ac:dyDescent="0.25">
      <c r="A27" s="1">
        <v>19</v>
      </c>
      <c r="B27" s="1" t="str">
        <f>"00004229"</f>
        <v>00004229</v>
      </c>
      <c r="C27" s="1" t="s">
        <v>3</v>
      </c>
    </row>
    <row r="28" spans="1:3" x14ac:dyDescent="0.25">
      <c r="A28" s="1">
        <v>20</v>
      </c>
      <c r="B28" s="1" t="str">
        <f>"00004490"</f>
        <v>00004490</v>
      </c>
      <c r="C28" s="1" t="s">
        <v>3</v>
      </c>
    </row>
    <row r="29" spans="1:3" x14ac:dyDescent="0.25">
      <c r="A29" s="1">
        <v>21</v>
      </c>
      <c r="B29" s="1" t="str">
        <f>"00005184"</f>
        <v>00005184</v>
      </c>
      <c r="C29" s="1" t="s">
        <v>3</v>
      </c>
    </row>
    <row r="30" spans="1:3" x14ac:dyDescent="0.25">
      <c r="A30" s="1">
        <v>22</v>
      </c>
      <c r="B30" s="1" t="str">
        <f>"00005213"</f>
        <v>00005213</v>
      </c>
      <c r="C30" s="1" t="s">
        <v>3</v>
      </c>
    </row>
    <row r="31" spans="1:3" x14ac:dyDescent="0.25">
      <c r="A31" s="1">
        <v>23</v>
      </c>
      <c r="B31" s="1" t="str">
        <f>"00005348"</f>
        <v>00005348</v>
      </c>
      <c r="C31" s="1" t="s">
        <v>3</v>
      </c>
    </row>
    <row r="32" spans="1:3" x14ac:dyDescent="0.25">
      <c r="A32" s="1">
        <v>24</v>
      </c>
      <c r="B32" s="1" t="str">
        <f>"00005844"</f>
        <v>00005844</v>
      </c>
      <c r="C32" s="1" t="s">
        <v>3</v>
      </c>
    </row>
    <row r="33" spans="1:3" x14ac:dyDescent="0.25">
      <c r="A33" s="1">
        <v>25</v>
      </c>
      <c r="B33" s="1" t="str">
        <f>"00006293"</f>
        <v>00006293</v>
      </c>
      <c r="C33" s="1" t="s">
        <v>3</v>
      </c>
    </row>
    <row r="34" spans="1:3" x14ac:dyDescent="0.25">
      <c r="A34" s="1">
        <v>26</v>
      </c>
      <c r="B34" s="1" t="str">
        <f>"00006294"</f>
        <v>00006294</v>
      </c>
      <c r="C34" s="1" t="s">
        <v>3</v>
      </c>
    </row>
    <row r="35" spans="1:3" x14ac:dyDescent="0.25">
      <c r="A35" s="1">
        <v>27</v>
      </c>
      <c r="B35" s="1" t="str">
        <f>"00007375"</f>
        <v>00007375</v>
      </c>
      <c r="C35" s="1" t="s">
        <v>3</v>
      </c>
    </row>
    <row r="36" spans="1:3" x14ac:dyDescent="0.25">
      <c r="A36" s="1">
        <v>28</v>
      </c>
      <c r="B36" s="1" t="str">
        <f>"00007525"</f>
        <v>00007525</v>
      </c>
      <c r="C36" s="1" t="s">
        <v>3</v>
      </c>
    </row>
    <row r="37" spans="1:3" x14ac:dyDescent="0.25">
      <c r="A37" s="1">
        <v>29</v>
      </c>
      <c r="B37" s="1" t="str">
        <f>"00008217"</f>
        <v>00008217</v>
      </c>
      <c r="C37" s="1" t="s">
        <v>3</v>
      </c>
    </row>
    <row r="38" spans="1:3" x14ac:dyDescent="0.25">
      <c r="A38" s="1">
        <v>30</v>
      </c>
      <c r="B38" s="1" t="str">
        <f>"00008258"</f>
        <v>00008258</v>
      </c>
      <c r="C38" s="1" t="s">
        <v>3</v>
      </c>
    </row>
    <row r="39" spans="1:3" x14ac:dyDescent="0.25">
      <c r="A39" s="1">
        <v>31</v>
      </c>
      <c r="B39" s="1" t="str">
        <f>"00008289"</f>
        <v>00008289</v>
      </c>
      <c r="C39" s="1" t="s">
        <v>3</v>
      </c>
    </row>
    <row r="40" spans="1:3" x14ac:dyDescent="0.25">
      <c r="A40" s="1">
        <v>32</v>
      </c>
      <c r="B40" s="1" t="str">
        <f>"00008294"</f>
        <v>00008294</v>
      </c>
      <c r="C40" s="1" t="s">
        <v>3</v>
      </c>
    </row>
    <row r="41" spans="1:3" x14ac:dyDescent="0.25">
      <c r="A41" s="1">
        <v>33</v>
      </c>
      <c r="B41" s="1" t="str">
        <f>"00009174"</f>
        <v>00009174</v>
      </c>
      <c r="C41" s="1" t="s">
        <v>3</v>
      </c>
    </row>
    <row r="42" spans="1:3" x14ac:dyDescent="0.25">
      <c r="A42" s="1">
        <v>34</v>
      </c>
      <c r="B42" s="1" t="str">
        <f>"00009426"</f>
        <v>00009426</v>
      </c>
      <c r="C42" s="1" t="s">
        <v>3</v>
      </c>
    </row>
    <row r="43" spans="1:3" x14ac:dyDescent="0.25">
      <c r="A43" s="1">
        <v>35</v>
      </c>
      <c r="B43" s="1" t="str">
        <f>"00009758"</f>
        <v>00009758</v>
      </c>
      <c r="C43" s="1" t="s">
        <v>3</v>
      </c>
    </row>
    <row r="44" spans="1:3" x14ac:dyDescent="0.25">
      <c r="A44" s="1">
        <v>36</v>
      </c>
      <c r="B44" s="1" t="str">
        <f>"00009798"</f>
        <v>00009798</v>
      </c>
      <c r="C44" s="1" t="s">
        <v>3</v>
      </c>
    </row>
    <row r="45" spans="1:3" x14ac:dyDescent="0.25">
      <c r="A45" s="1">
        <v>37</v>
      </c>
      <c r="B45" s="1" t="str">
        <f>"00010175"</f>
        <v>00010175</v>
      </c>
      <c r="C45" s="1" t="s">
        <v>3</v>
      </c>
    </row>
    <row r="46" spans="1:3" x14ac:dyDescent="0.25">
      <c r="A46" s="1">
        <v>38</v>
      </c>
      <c r="B46" s="1" t="str">
        <f>"00010223"</f>
        <v>00010223</v>
      </c>
      <c r="C46" s="1" t="s">
        <v>3</v>
      </c>
    </row>
    <row r="47" spans="1:3" x14ac:dyDescent="0.25">
      <c r="A47" s="1">
        <v>39</v>
      </c>
      <c r="B47" s="1" t="str">
        <f>"00010592"</f>
        <v>00010592</v>
      </c>
      <c r="C47" s="1" t="s">
        <v>3</v>
      </c>
    </row>
    <row r="48" spans="1:3" x14ac:dyDescent="0.25">
      <c r="A48" s="1">
        <v>40</v>
      </c>
      <c r="B48" s="1" t="str">
        <f>"00010612"</f>
        <v>00010612</v>
      </c>
      <c r="C48" s="1" t="s">
        <v>3</v>
      </c>
    </row>
    <row r="49" spans="1:3" x14ac:dyDescent="0.25">
      <c r="A49" s="1">
        <v>41</v>
      </c>
      <c r="B49" s="1" t="str">
        <f>"00010652"</f>
        <v>00010652</v>
      </c>
      <c r="C49" s="1" t="s">
        <v>3</v>
      </c>
    </row>
    <row r="50" spans="1:3" x14ac:dyDescent="0.25">
      <c r="A50" s="1">
        <v>42</v>
      </c>
      <c r="B50" s="1" t="str">
        <f>"00010823"</f>
        <v>00010823</v>
      </c>
      <c r="C50" s="1" t="s">
        <v>3</v>
      </c>
    </row>
    <row r="51" spans="1:3" x14ac:dyDescent="0.25">
      <c r="A51" s="1">
        <v>43</v>
      </c>
      <c r="B51" s="1" t="str">
        <f>"00010866"</f>
        <v>00010866</v>
      </c>
      <c r="C51" s="1" t="s">
        <v>3</v>
      </c>
    </row>
    <row r="52" spans="1:3" x14ac:dyDescent="0.25">
      <c r="A52" s="1">
        <v>44</v>
      </c>
      <c r="B52" s="1" t="str">
        <f>"00010906"</f>
        <v>00010906</v>
      </c>
      <c r="C52" s="1" t="s">
        <v>3</v>
      </c>
    </row>
    <row r="53" spans="1:3" x14ac:dyDescent="0.25">
      <c r="A53" s="1">
        <v>45</v>
      </c>
      <c r="B53" s="1" t="str">
        <f>"00010933"</f>
        <v>00010933</v>
      </c>
      <c r="C53" s="1" t="s">
        <v>3</v>
      </c>
    </row>
    <row r="54" spans="1:3" x14ac:dyDescent="0.25">
      <c r="A54" s="1">
        <v>46</v>
      </c>
      <c r="B54" s="1" t="str">
        <f>"00011073"</f>
        <v>00011073</v>
      </c>
      <c r="C54" s="1" t="s">
        <v>3</v>
      </c>
    </row>
    <row r="55" spans="1:3" x14ac:dyDescent="0.25">
      <c r="A55" s="1">
        <v>47</v>
      </c>
      <c r="B55" s="1" t="str">
        <f>"00011089"</f>
        <v>00011089</v>
      </c>
      <c r="C55" s="1" t="s">
        <v>3</v>
      </c>
    </row>
    <row r="56" spans="1:3" x14ac:dyDescent="0.25">
      <c r="A56" s="1">
        <v>48</v>
      </c>
      <c r="B56" s="1" t="str">
        <f>"00011156"</f>
        <v>00011156</v>
      </c>
      <c r="C56" s="1" t="s">
        <v>3</v>
      </c>
    </row>
    <row r="57" spans="1:3" x14ac:dyDescent="0.25">
      <c r="A57" s="1">
        <v>49</v>
      </c>
      <c r="B57" s="1" t="str">
        <f>"00011214"</f>
        <v>00011214</v>
      </c>
      <c r="C57" s="1" t="s">
        <v>3</v>
      </c>
    </row>
    <row r="58" spans="1:3" x14ac:dyDescent="0.25">
      <c r="A58" s="1">
        <v>50</v>
      </c>
      <c r="B58" s="1" t="str">
        <f>"00011259"</f>
        <v>00011259</v>
      </c>
      <c r="C58" s="1" t="s">
        <v>3</v>
      </c>
    </row>
    <row r="59" spans="1:3" x14ac:dyDescent="0.25">
      <c r="A59" s="1">
        <v>51</v>
      </c>
      <c r="B59" s="1" t="str">
        <f>"00011290"</f>
        <v>00011290</v>
      </c>
      <c r="C59" s="1" t="s">
        <v>3</v>
      </c>
    </row>
    <row r="60" spans="1:3" x14ac:dyDescent="0.25">
      <c r="A60" s="1">
        <v>52</v>
      </c>
      <c r="B60" s="1" t="str">
        <f>"00011324"</f>
        <v>00011324</v>
      </c>
      <c r="C60" s="1" t="s">
        <v>3</v>
      </c>
    </row>
    <row r="61" spans="1:3" x14ac:dyDescent="0.25">
      <c r="A61" s="1">
        <v>53</v>
      </c>
      <c r="B61" s="1" t="str">
        <f>"00011352"</f>
        <v>00011352</v>
      </c>
      <c r="C61" s="1" t="s">
        <v>3</v>
      </c>
    </row>
    <row r="62" spans="1:3" x14ac:dyDescent="0.25">
      <c r="A62" s="1">
        <v>54</v>
      </c>
      <c r="B62" s="1" t="str">
        <f>"00011356"</f>
        <v>00011356</v>
      </c>
      <c r="C62" s="1" t="s">
        <v>3</v>
      </c>
    </row>
    <row r="63" spans="1:3" x14ac:dyDescent="0.25">
      <c r="A63" s="1">
        <v>55</v>
      </c>
      <c r="B63" s="1" t="str">
        <f>"00011466"</f>
        <v>00011466</v>
      </c>
      <c r="C63" s="1" t="s">
        <v>3</v>
      </c>
    </row>
    <row r="64" spans="1:3" x14ac:dyDescent="0.25">
      <c r="A64" s="1">
        <v>56</v>
      </c>
      <c r="B64" s="1" t="str">
        <f>"00011514"</f>
        <v>00011514</v>
      </c>
      <c r="C64" s="1" t="s">
        <v>3</v>
      </c>
    </row>
    <row r="65" spans="1:3" x14ac:dyDescent="0.25">
      <c r="A65" s="1">
        <v>57</v>
      </c>
      <c r="B65" s="1" t="str">
        <f>"00011595"</f>
        <v>00011595</v>
      </c>
      <c r="C65" s="1" t="s">
        <v>3</v>
      </c>
    </row>
    <row r="66" spans="1:3" x14ac:dyDescent="0.25">
      <c r="A66" s="1">
        <v>58</v>
      </c>
      <c r="B66" s="1" t="str">
        <f>"00011600"</f>
        <v>00011600</v>
      </c>
      <c r="C66" s="1" t="s">
        <v>3</v>
      </c>
    </row>
    <row r="67" spans="1:3" x14ac:dyDescent="0.25">
      <c r="A67" s="1">
        <v>59</v>
      </c>
      <c r="B67" s="1" t="str">
        <f>"00011671"</f>
        <v>00011671</v>
      </c>
      <c r="C67" s="1" t="s">
        <v>3</v>
      </c>
    </row>
    <row r="68" spans="1:3" x14ac:dyDescent="0.25">
      <c r="A68" s="1">
        <v>60</v>
      </c>
      <c r="B68" s="1" t="str">
        <f>"00011701"</f>
        <v>00011701</v>
      </c>
      <c r="C68" s="1" t="s">
        <v>3</v>
      </c>
    </row>
    <row r="69" spans="1:3" x14ac:dyDescent="0.25">
      <c r="A69" s="1">
        <v>61</v>
      </c>
      <c r="B69" s="1" t="str">
        <f>"00011767"</f>
        <v>00011767</v>
      </c>
      <c r="C69" s="1" t="s">
        <v>3</v>
      </c>
    </row>
    <row r="70" spans="1:3" x14ac:dyDescent="0.25">
      <c r="A70" s="1">
        <v>62</v>
      </c>
      <c r="B70" s="1" t="str">
        <f>"00011852"</f>
        <v>00011852</v>
      </c>
      <c r="C70" s="1" t="s">
        <v>3</v>
      </c>
    </row>
    <row r="71" spans="1:3" x14ac:dyDescent="0.25">
      <c r="A71" s="1">
        <v>63</v>
      </c>
      <c r="B71" s="1" t="str">
        <f>"00011858"</f>
        <v>00011858</v>
      </c>
      <c r="C71" s="1" t="s">
        <v>3</v>
      </c>
    </row>
    <row r="72" spans="1:3" x14ac:dyDescent="0.25">
      <c r="A72" s="1">
        <v>64</v>
      </c>
      <c r="B72" s="1" t="str">
        <f>"00012028"</f>
        <v>00012028</v>
      </c>
      <c r="C72" s="1" t="s">
        <v>3</v>
      </c>
    </row>
    <row r="73" spans="1:3" x14ac:dyDescent="0.25">
      <c r="A73" s="1">
        <v>65</v>
      </c>
      <c r="B73" s="1" t="str">
        <f>"00012076"</f>
        <v>00012076</v>
      </c>
      <c r="C73" s="1" t="s">
        <v>3</v>
      </c>
    </row>
    <row r="74" spans="1:3" x14ac:dyDescent="0.25">
      <c r="A74" s="1">
        <v>66</v>
      </c>
      <c r="B74" s="1" t="str">
        <f>"00012108"</f>
        <v>00012108</v>
      </c>
      <c r="C74" s="1" t="s">
        <v>3</v>
      </c>
    </row>
    <row r="75" spans="1:3" x14ac:dyDescent="0.25">
      <c r="A75" s="1">
        <v>67</v>
      </c>
      <c r="B75" s="1" t="str">
        <f>"00012109"</f>
        <v>00012109</v>
      </c>
      <c r="C75" s="1" t="s">
        <v>3</v>
      </c>
    </row>
    <row r="76" spans="1:3" x14ac:dyDescent="0.25">
      <c r="A76" s="1">
        <v>68</v>
      </c>
      <c r="B76" s="1" t="str">
        <f>"00012113"</f>
        <v>00012113</v>
      </c>
      <c r="C76" s="1" t="s">
        <v>3</v>
      </c>
    </row>
    <row r="77" spans="1:3" x14ac:dyDescent="0.25">
      <c r="A77" s="1">
        <v>69</v>
      </c>
      <c r="B77" s="1" t="str">
        <f>"00012175"</f>
        <v>00012175</v>
      </c>
      <c r="C77" s="1" t="s">
        <v>3</v>
      </c>
    </row>
    <row r="78" spans="1:3" x14ac:dyDescent="0.25">
      <c r="A78" s="1">
        <v>70</v>
      </c>
      <c r="B78" s="1" t="str">
        <f>"00012188"</f>
        <v>00012188</v>
      </c>
      <c r="C78" s="1" t="s">
        <v>3</v>
      </c>
    </row>
    <row r="79" spans="1:3" x14ac:dyDescent="0.25">
      <c r="A79" s="1">
        <v>71</v>
      </c>
      <c r="B79" s="1" t="str">
        <f>"00012227"</f>
        <v>00012227</v>
      </c>
      <c r="C79" s="1" t="s">
        <v>3</v>
      </c>
    </row>
    <row r="80" spans="1:3" x14ac:dyDescent="0.25">
      <c r="A80" s="1">
        <v>72</v>
      </c>
      <c r="B80" s="1" t="str">
        <f>"00012229"</f>
        <v>00012229</v>
      </c>
      <c r="C80" s="1" t="s">
        <v>3</v>
      </c>
    </row>
    <row r="81" spans="1:3" x14ac:dyDescent="0.25">
      <c r="A81" s="1">
        <v>73</v>
      </c>
      <c r="B81" s="1" t="str">
        <f>"00012231"</f>
        <v>00012231</v>
      </c>
      <c r="C81" s="1" t="s">
        <v>3</v>
      </c>
    </row>
    <row r="82" spans="1:3" x14ac:dyDescent="0.25">
      <c r="A82" s="1">
        <v>74</v>
      </c>
      <c r="B82" s="1" t="str">
        <f>"00012237"</f>
        <v>00012237</v>
      </c>
      <c r="C82" s="1" t="s">
        <v>3</v>
      </c>
    </row>
    <row r="83" spans="1:3" x14ac:dyDescent="0.25">
      <c r="A83" s="1">
        <v>75</v>
      </c>
      <c r="B83" s="1" t="str">
        <f>"00012342"</f>
        <v>00012342</v>
      </c>
      <c r="C83" s="1" t="s">
        <v>3</v>
      </c>
    </row>
    <row r="84" spans="1:3" x14ac:dyDescent="0.25">
      <c r="A84" s="1">
        <v>76</v>
      </c>
      <c r="B84" s="1" t="str">
        <f>"00012383"</f>
        <v>00012383</v>
      </c>
      <c r="C84" s="1" t="s">
        <v>3</v>
      </c>
    </row>
    <row r="85" spans="1:3" x14ac:dyDescent="0.25">
      <c r="A85" s="1">
        <v>77</v>
      </c>
      <c r="B85" s="1" t="str">
        <f>"00012444"</f>
        <v>00012444</v>
      </c>
      <c r="C85" s="1" t="s">
        <v>3</v>
      </c>
    </row>
    <row r="86" spans="1:3" x14ac:dyDescent="0.25">
      <c r="A86" s="1">
        <v>78</v>
      </c>
      <c r="B86" s="1" t="str">
        <f>"00012466"</f>
        <v>00012466</v>
      </c>
      <c r="C86" s="1" t="s">
        <v>3</v>
      </c>
    </row>
    <row r="87" spans="1:3" x14ac:dyDescent="0.25">
      <c r="A87" s="1">
        <v>79</v>
      </c>
      <c r="B87" s="1" t="str">
        <f>"00012472"</f>
        <v>00012472</v>
      </c>
      <c r="C87" s="1" t="s">
        <v>3</v>
      </c>
    </row>
    <row r="88" spans="1:3" x14ac:dyDescent="0.25">
      <c r="A88" s="1">
        <v>80</v>
      </c>
      <c r="B88" s="1" t="str">
        <f>"00012485"</f>
        <v>00012485</v>
      </c>
      <c r="C88" s="1" t="s">
        <v>3</v>
      </c>
    </row>
    <row r="89" spans="1:3" x14ac:dyDescent="0.25">
      <c r="A89" s="1">
        <v>81</v>
      </c>
      <c r="B89" s="1" t="str">
        <f>"00012569"</f>
        <v>00012569</v>
      </c>
      <c r="C89" s="1" t="s">
        <v>3</v>
      </c>
    </row>
    <row r="90" spans="1:3" x14ac:dyDescent="0.25">
      <c r="A90" s="1">
        <v>82</v>
      </c>
      <c r="B90" s="1" t="str">
        <f>"00012601"</f>
        <v>00012601</v>
      </c>
      <c r="C90" s="1" t="s">
        <v>3</v>
      </c>
    </row>
    <row r="91" spans="1:3" x14ac:dyDescent="0.25">
      <c r="A91" s="1">
        <v>83</v>
      </c>
      <c r="B91" s="1" t="str">
        <f>"00012609"</f>
        <v>00012609</v>
      </c>
      <c r="C91" s="1" t="s">
        <v>3</v>
      </c>
    </row>
    <row r="92" spans="1:3" x14ac:dyDescent="0.25">
      <c r="A92" s="1">
        <v>84</v>
      </c>
      <c r="B92" s="1" t="str">
        <f>"00012635"</f>
        <v>00012635</v>
      </c>
      <c r="C92" s="1" t="s">
        <v>3</v>
      </c>
    </row>
    <row r="93" spans="1:3" x14ac:dyDescent="0.25">
      <c r="A93" s="1">
        <v>85</v>
      </c>
      <c r="B93" s="1" t="str">
        <f>"00012668"</f>
        <v>00012668</v>
      </c>
      <c r="C93" s="1" t="s">
        <v>3</v>
      </c>
    </row>
    <row r="94" spans="1:3" x14ac:dyDescent="0.25">
      <c r="A94" s="1">
        <v>86</v>
      </c>
      <c r="B94" s="1" t="str">
        <f>"00012689"</f>
        <v>00012689</v>
      </c>
      <c r="C94" s="1" t="s">
        <v>3</v>
      </c>
    </row>
    <row r="95" spans="1:3" x14ac:dyDescent="0.25">
      <c r="A95" s="1">
        <v>87</v>
      </c>
      <c r="B95" s="1" t="str">
        <f>"00012750"</f>
        <v>00012750</v>
      </c>
      <c r="C95" s="1" t="s">
        <v>3</v>
      </c>
    </row>
    <row r="96" spans="1:3" x14ac:dyDescent="0.25">
      <c r="A96" s="1">
        <v>88</v>
      </c>
      <c r="B96" s="1" t="str">
        <f>"00012791"</f>
        <v>00012791</v>
      </c>
      <c r="C96" s="1" t="s">
        <v>3</v>
      </c>
    </row>
    <row r="97" spans="1:3" x14ac:dyDescent="0.25">
      <c r="A97" s="1">
        <v>89</v>
      </c>
      <c r="B97" s="1" t="str">
        <f>"00012836"</f>
        <v>00012836</v>
      </c>
      <c r="C97" s="1" t="s">
        <v>3</v>
      </c>
    </row>
    <row r="98" spans="1:3" x14ac:dyDescent="0.25">
      <c r="A98" s="1">
        <v>90</v>
      </c>
      <c r="B98" s="1" t="str">
        <f>"00012843"</f>
        <v>00012843</v>
      </c>
      <c r="C98" s="1" t="s">
        <v>3</v>
      </c>
    </row>
    <row r="99" spans="1:3" x14ac:dyDescent="0.25">
      <c r="A99" s="1">
        <v>91</v>
      </c>
      <c r="B99" s="1" t="str">
        <f>"00012946"</f>
        <v>00012946</v>
      </c>
      <c r="C99" s="1" t="s">
        <v>3</v>
      </c>
    </row>
    <row r="100" spans="1:3" x14ac:dyDescent="0.25">
      <c r="A100" s="1">
        <v>92</v>
      </c>
      <c r="B100" s="1" t="str">
        <f>"00012980"</f>
        <v>00012980</v>
      </c>
      <c r="C100" s="1" t="s">
        <v>3</v>
      </c>
    </row>
    <row r="101" spans="1:3" x14ac:dyDescent="0.25">
      <c r="A101" s="1">
        <v>93</v>
      </c>
      <c r="B101" s="1" t="str">
        <f>"00013019"</f>
        <v>00013019</v>
      </c>
      <c r="C101" s="1" t="s">
        <v>3</v>
      </c>
    </row>
    <row r="102" spans="1:3" x14ac:dyDescent="0.25">
      <c r="A102" s="1">
        <v>94</v>
      </c>
      <c r="B102" s="1" t="str">
        <f>"00013040"</f>
        <v>00013040</v>
      </c>
      <c r="C102" s="1" t="s">
        <v>3</v>
      </c>
    </row>
    <row r="103" spans="1:3" x14ac:dyDescent="0.25">
      <c r="A103" s="1">
        <v>95</v>
      </c>
      <c r="B103" s="1" t="str">
        <f>"00013108"</f>
        <v>00013108</v>
      </c>
      <c r="C103" s="1" t="s">
        <v>3</v>
      </c>
    </row>
    <row r="104" spans="1:3" x14ac:dyDescent="0.25">
      <c r="A104" s="1">
        <v>96</v>
      </c>
      <c r="B104" s="1" t="str">
        <f>"00013114"</f>
        <v>00013114</v>
      </c>
      <c r="C104" s="1" t="s">
        <v>3</v>
      </c>
    </row>
    <row r="105" spans="1:3" x14ac:dyDescent="0.25">
      <c r="A105" s="1">
        <v>97</v>
      </c>
      <c r="B105" s="1" t="str">
        <f>"00013119"</f>
        <v>00013119</v>
      </c>
      <c r="C105" s="1" t="s">
        <v>3</v>
      </c>
    </row>
    <row r="106" spans="1:3" x14ac:dyDescent="0.25">
      <c r="A106" s="1">
        <v>98</v>
      </c>
      <c r="B106" s="1" t="str">
        <f>"00013136"</f>
        <v>00013136</v>
      </c>
      <c r="C106" s="1" t="s">
        <v>3</v>
      </c>
    </row>
    <row r="107" spans="1:3" x14ac:dyDescent="0.25">
      <c r="A107" s="1">
        <v>99</v>
      </c>
      <c r="B107" s="1" t="str">
        <f>"00013143"</f>
        <v>00013143</v>
      </c>
      <c r="C107" s="1" t="s">
        <v>3</v>
      </c>
    </row>
    <row r="108" spans="1:3" x14ac:dyDescent="0.25">
      <c r="A108" s="1">
        <v>100</v>
      </c>
      <c r="B108" s="1" t="str">
        <f>"00013169"</f>
        <v>00013169</v>
      </c>
      <c r="C108" s="1" t="s">
        <v>3</v>
      </c>
    </row>
    <row r="109" spans="1:3" x14ac:dyDescent="0.25">
      <c r="A109" s="1">
        <v>101</v>
      </c>
      <c r="B109" s="1" t="str">
        <f>"00013171"</f>
        <v>00013171</v>
      </c>
      <c r="C109" s="1" t="s">
        <v>3</v>
      </c>
    </row>
    <row r="110" spans="1:3" x14ac:dyDescent="0.25">
      <c r="A110" s="1">
        <v>102</v>
      </c>
      <c r="B110" s="1" t="str">
        <f>"00013237"</f>
        <v>00013237</v>
      </c>
      <c r="C110" s="1" t="s">
        <v>3</v>
      </c>
    </row>
    <row r="111" spans="1:3" x14ac:dyDescent="0.25">
      <c r="A111" s="1">
        <v>103</v>
      </c>
      <c r="B111" s="1" t="str">
        <f>"00013248"</f>
        <v>00013248</v>
      </c>
      <c r="C111" s="1" t="s">
        <v>3</v>
      </c>
    </row>
    <row r="112" spans="1:3" x14ac:dyDescent="0.25">
      <c r="A112" s="1">
        <v>104</v>
      </c>
      <c r="B112" s="1" t="str">
        <f>"00013264"</f>
        <v>00013264</v>
      </c>
      <c r="C112" s="1" t="s">
        <v>3</v>
      </c>
    </row>
    <row r="113" spans="1:3" x14ac:dyDescent="0.25">
      <c r="A113" s="1">
        <v>105</v>
      </c>
      <c r="B113" s="1" t="str">
        <f>"00013274"</f>
        <v>00013274</v>
      </c>
      <c r="C113" s="1" t="s">
        <v>3</v>
      </c>
    </row>
    <row r="114" spans="1:3" x14ac:dyDescent="0.25">
      <c r="A114" s="1">
        <v>106</v>
      </c>
      <c r="B114" s="1" t="str">
        <f>"00013317"</f>
        <v>00013317</v>
      </c>
      <c r="C114" s="1" t="s">
        <v>3</v>
      </c>
    </row>
    <row r="115" spans="1:3" x14ac:dyDescent="0.25">
      <c r="A115" s="1">
        <v>107</v>
      </c>
      <c r="B115" s="1" t="str">
        <f>"00013330"</f>
        <v>00013330</v>
      </c>
      <c r="C115" s="1" t="s">
        <v>3</v>
      </c>
    </row>
    <row r="116" spans="1:3" x14ac:dyDescent="0.25">
      <c r="A116" s="1">
        <v>108</v>
      </c>
      <c r="B116" s="1" t="str">
        <f>"00013363"</f>
        <v>00013363</v>
      </c>
      <c r="C116" s="1" t="s">
        <v>3</v>
      </c>
    </row>
    <row r="117" spans="1:3" x14ac:dyDescent="0.25">
      <c r="A117" s="1">
        <v>109</v>
      </c>
      <c r="B117" s="1" t="str">
        <f>"00013402"</f>
        <v>00013402</v>
      </c>
      <c r="C117" s="1" t="s">
        <v>3</v>
      </c>
    </row>
    <row r="118" spans="1:3" x14ac:dyDescent="0.25">
      <c r="A118" s="1">
        <v>110</v>
      </c>
      <c r="B118" s="1" t="str">
        <f>"00013441"</f>
        <v>00013441</v>
      </c>
      <c r="C118" s="1" t="s">
        <v>3</v>
      </c>
    </row>
    <row r="119" spans="1:3" x14ac:dyDescent="0.25">
      <c r="A119" s="1">
        <v>111</v>
      </c>
      <c r="B119" s="1" t="str">
        <f>"00013589"</f>
        <v>00013589</v>
      </c>
      <c r="C119" s="1" t="s">
        <v>3</v>
      </c>
    </row>
    <row r="120" spans="1:3" x14ac:dyDescent="0.25">
      <c r="A120" s="1">
        <v>112</v>
      </c>
      <c r="B120" s="1" t="str">
        <f>"00013590"</f>
        <v>00013590</v>
      </c>
      <c r="C120" s="1" t="s">
        <v>3</v>
      </c>
    </row>
    <row r="121" spans="1:3" x14ac:dyDescent="0.25">
      <c r="A121" s="1">
        <v>113</v>
      </c>
      <c r="B121" s="1" t="str">
        <f>"00013596"</f>
        <v>00013596</v>
      </c>
      <c r="C121" s="1" t="s">
        <v>3</v>
      </c>
    </row>
    <row r="122" spans="1:3" x14ac:dyDescent="0.25">
      <c r="A122" s="1">
        <v>114</v>
      </c>
      <c r="B122" s="1" t="str">
        <f>"00013659"</f>
        <v>00013659</v>
      </c>
      <c r="C122" s="1" t="s">
        <v>3</v>
      </c>
    </row>
    <row r="123" spans="1:3" x14ac:dyDescent="0.25">
      <c r="A123" s="1">
        <v>115</v>
      </c>
      <c r="B123" s="1" t="str">
        <f>"00013674"</f>
        <v>00013674</v>
      </c>
      <c r="C123" s="1" t="s">
        <v>3</v>
      </c>
    </row>
    <row r="124" spans="1:3" x14ac:dyDescent="0.25">
      <c r="A124" s="1">
        <v>116</v>
      </c>
      <c r="B124" s="1" t="str">
        <f>"00013706"</f>
        <v>00013706</v>
      </c>
      <c r="C124" s="1" t="s">
        <v>3</v>
      </c>
    </row>
    <row r="125" spans="1:3" x14ac:dyDescent="0.25">
      <c r="A125" s="1">
        <v>117</v>
      </c>
      <c r="B125" s="1" t="str">
        <f>"00013723"</f>
        <v>00013723</v>
      </c>
      <c r="C125" s="1" t="s">
        <v>3</v>
      </c>
    </row>
    <row r="126" spans="1:3" x14ac:dyDescent="0.25">
      <c r="A126" s="1">
        <v>118</v>
      </c>
      <c r="B126" s="1" t="str">
        <f>"00013767"</f>
        <v>00013767</v>
      </c>
      <c r="C126" s="1" t="s">
        <v>3</v>
      </c>
    </row>
    <row r="127" spans="1:3" x14ac:dyDescent="0.25">
      <c r="A127" s="1">
        <v>119</v>
      </c>
      <c r="B127" s="1" t="str">
        <f>"00013883"</f>
        <v>00013883</v>
      </c>
      <c r="C127" s="1" t="s">
        <v>3</v>
      </c>
    </row>
    <row r="128" spans="1:3" x14ac:dyDescent="0.25">
      <c r="A128" s="1">
        <v>120</v>
      </c>
      <c r="B128" s="1" t="str">
        <f>"00013888"</f>
        <v>00013888</v>
      </c>
      <c r="C128" s="1" t="s">
        <v>3</v>
      </c>
    </row>
    <row r="129" spans="1:3" x14ac:dyDescent="0.25">
      <c r="A129" s="1">
        <v>121</v>
      </c>
      <c r="B129" s="1" t="str">
        <f>"00013905"</f>
        <v>00013905</v>
      </c>
      <c r="C129" s="1" t="s">
        <v>3</v>
      </c>
    </row>
    <row r="130" spans="1:3" x14ac:dyDescent="0.25">
      <c r="A130" s="1">
        <v>122</v>
      </c>
      <c r="B130" s="1" t="str">
        <f>"00013914"</f>
        <v>00013914</v>
      </c>
      <c r="C130" s="1" t="s">
        <v>3</v>
      </c>
    </row>
    <row r="131" spans="1:3" x14ac:dyDescent="0.25">
      <c r="A131" s="1">
        <v>123</v>
      </c>
      <c r="B131" s="1" t="str">
        <f>"00014015"</f>
        <v>00014015</v>
      </c>
      <c r="C131" s="1" t="s">
        <v>3</v>
      </c>
    </row>
    <row r="132" spans="1:3" x14ac:dyDescent="0.25">
      <c r="A132" s="1">
        <v>124</v>
      </c>
      <c r="B132" s="1" t="str">
        <f>"00014016"</f>
        <v>00014016</v>
      </c>
      <c r="C132" s="1" t="s">
        <v>3</v>
      </c>
    </row>
    <row r="133" spans="1:3" x14ac:dyDescent="0.25">
      <c r="A133" s="1">
        <v>125</v>
      </c>
      <c r="B133" s="1" t="str">
        <f>"00014032"</f>
        <v>00014032</v>
      </c>
      <c r="C133" s="1" t="s">
        <v>3</v>
      </c>
    </row>
    <row r="134" spans="1:3" x14ac:dyDescent="0.25">
      <c r="A134" s="1">
        <v>126</v>
      </c>
      <c r="B134" s="1" t="str">
        <f>"00014037"</f>
        <v>00014037</v>
      </c>
      <c r="C134" s="1" t="s">
        <v>3</v>
      </c>
    </row>
    <row r="135" spans="1:3" x14ac:dyDescent="0.25">
      <c r="A135" s="1">
        <v>127</v>
      </c>
      <c r="B135" s="1" t="str">
        <f>"00014121"</f>
        <v>00014121</v>
      </c>
      <c r="C135" s="1" t="s">
        <v>3</v>
      </c>
    </row>
    <row r="136" spans="1:3" x14ac:dyDescent="0.25">
      <c r="A136" s="1">
        <v>128</v>
      </c>
      <c r="B136" s="1" t="str">
        <f>"00014191"</f>
        <v>00014191</v>
      </c>
      <c r="C136" s="1" t="s">
        <v>3</v>
      </c>
    </row>
    <row r="137" spans="1:3" x14ac:dyDescent="0.25">
      <c r="A137" s="1">
        <v>129</v>
      </c>
      <c r="B137" s="1" t="str">
        <f>"00014193"</f>
        <v>00014193</v>
      </c>
      <c r="C137" s="1" t="s">
        <v>3</v>
      </c>
    </row>
    <row r="138" spans="1:3" x14ac:dyDescent="0.25">
      <c r="A138" s="1">
        <v>130</v>
      </c>
      <c r="B138" s="1" t="str">
        <f>"00014274"</f>
        <v>00014274</v>
      </c>
      <c r="C138" s="1" t="s">
        <v>3</v>
      </c>
    </row>
    <row r="139" spans="1:3" x14ac:dyDescent="0.25">
      <c r="A139" s="1">
        <v>131</v>
      </c>
      <c r="B139" s="1" t="str">
        <f>"00014279"</f>
        <v>00014279</v>
      </c>
      <c r="C139" s="1" t="s">
        <v>3</v>
      </c>
    </row>
    <row r="140" spans="1:3" x14ac:dyDescent="0.25">
      <c r="A140" s="1">
        <v>132</v>
      </c>
      <c r="B140" s="1" t="str">
        <f>"00014311"</f>
        <v>00014311</v>
      </c>
      <c r="C140" s="1" t="s">
        <v>3</v>
      </c>
    </row>
    <row r="141" spans="1:3" x14ac:dyDescent="0.25">
      <c r="A141" s="1">
        <v>133</v>
      </c>
      <c r="B141" s="1" t="str">
        <f>"00014329"</f>
        <v>00014329</v>
      </c>
      <c r="C141" s="1" t="s">
        <v>3</v>
      </c>
    </row>
    <row r="142" spans="1:3" x14ac:dyDescent="0.25">
      <c r="A142" s="1">
        <v>134</v>
      </c>
      <c r="B142" s="1" t="str">
        <f>"00014333"</f>
        <v>00014333</v>
      </c>
      <c r="C142" s="1" t="s">
        <v>3</v>
      </c>
    </row>
    <row r="143" spans="1:3" x14ac:dyDescent="0.25">
      <c r="A143" s="1">
        <v>135</v>
      </c>
      <c r="B143" s="1" t="str">
        <f>"00014354"</f>
        <v>00014354</v>
      </c>
      <c r="C143" s="1" t="s">
        <v>3</v>
      </c>
    </row>
    <row r="144" spans="1:3" x14ac:dyDescent="0.25">
      <c r="A144" s="1">
        <v>136</v>
      </c>
      <c r="B144" s="1" t="str">
        <f>"00014501"</f>
        <v>00014501</v>
      </c>
      <c r="C144" s="1" t="s">
        <v>3</v>
      </c>
    </row>
    <row r="145" spans="1:3" x14ac:dyDescent="0.25">
      <c r="A145" s="1">
        <v>137</v>
      </c>
      <c r="B145" s="1" t="str">
        <f>"00014518"</f>
        <v>00014518</v>
      </c>
      <c r="C145" s="1" t="s">
        <v>3</v>
      </c>
    </row>
    <row r="146" spans="1:3" x14ac:dyDescent="0.25">
      <c r="A146" s="1">
        <v>138</v>
      </c>
      <c r="B146" s="1" t="str">
        <f>"00014525"</f>
        <v>00014525</v>
      </c>
      <c r="C146" s="1" t="s">
        <v>3</v>
      </c>
    </row>
    <row r="147" spans="1:3" x14ac:dyDescent="0.25">
      <c r="A147" s="1">
        <v>139</v>
      </c>
      <c r="B147" s="1" t="str">
        <f>"00014537"</f>
        <v>00014537</v>
      </c>
      <c r="C147" s="1" t="s">
        <v>3</v>
      </c>
    </row>
    <row r="148" spans="1:3" x14ac:dyDescent="0.25">
      <c r="A148" s="1">
        <v>140</v>
      </c>
      <c r="B148" s="1" t="str">
        <f>"00014542"</f>
        <v>00014542</v>
      </c>
      <c r="C148" s="1" t="s">
        <v>3</v>
      </c>
    </row>
    <row r="149" spans="1:3" x14ac:dyDescent="0.25">
      <c r="A149" s="1">
        <v>141</v>
      </c>
      <c r="B149" s="1" t="str">
        <f>"00014563"</f>
        <v>00014563</v>
      </c>
      <c r="C149" s="1" t="s">
        <v>3</v>
      </c>
    </row>
    <row r="150" spans="1:3" x14ac:dyDescent="0.25">
      <c r="A150" s="1">
        <v>142</v>
      </c>
      <c r="B150" s="1" t="str">
        <f>"00014576"</f>
        <v>00014576</v>
      </c>
      <c r="C150" s="1" t="s">
        <v>3</v>
      </c>
    </row>
    <row r="151" spans="1:3" x14ac:dyDescent="0.25">
      <c r="A151" s="1">
        <v>143</v>
      </c>
      <c r="B151" s="1" t="str">
        <f>"00014607"</f>
        <v>00014607</v>
      </c>
      <c r="C151" s="1" t="s">
        <v>3</v>
      </c>
    </row>
    <row r="152" spans="1:3" x14ac:dyDescent="0.25">
      <c r="A152" s="1">
        <v>144</v>
      </c>
      <c r="B152" s="1" t="str">
        <f>"00014633"</f>
        <v>00014633</v>
      </c>
      <c r="C152" s="1" t="s">
        <v>3</v>
      </c>
    </row>
    <row r="153" spans="1:3" x14ac:dyDescent="0.25">
      <c r="A153" s="1">
        <v>145</v>
      </c>
      <c r="B153" s="1" t="str">
        <f>"00014738"</f>
        <v>00014738</v>
      </c>
      <c r="C153" s="1" t="s">
        <v>3</v>
      </c>
    </row>
    <row r="154" spans="1:3" x14ac:dyDescent="0.25">
      <c r="A154" s="1">
        <v>146</v>
      </c>
      <c r="B154" s="1" t="str">
        <f>"00014777"</f>
        <v>00014777</v>
      </c>
      <c r="C154" s="1" t="s">
        <v>3</v>
      </c>
    </row>
    <row r="155" spans="1:3" x14ac:dyDescent="0.25">
      <c r="A155" s="1">
        <v>147</v>
      </c>
      <c r="B155" s="1" t="str">
        <f>"00014808"</f>
        <v>00014808</v>
      </c>
      <c r="C155" s="1" t="s">
        <v>3</v>
      </c>
    </row>
    <row r="156" spans="1:3" x14ac:dyDescent="0.25">
      <c r="A156" s="1">
        <v>148</v>
      </c>
      <c r="B156" s="1" t="str">
        <f>"00014817"</f>
        <v>00014817</v>
      </c>
      <c r="C156" s="1" t="s">
        <v>3</v>
      </c>
    </row>
    <row r="157" spans="1:3" x14ac:dyDescent="0.25">
      <c r="A157" s="1">
        <v>149</v>
      </c>
      <c r="B157" s="1" t="str">
        <f>"00014827"</f>
        <v>00014827</v>
      </c>
      <c r="C157" s="1" t="s">
        <v>3</v>
      </c>
    </row>
    <row r="158" spans="1:3" x14ac:dyDescent="0.25">
      <c r="A158" s="1">
        <v>150</v>
      </c>
      <c r="B158" s="1" t="str">
        <f>"00014837"</f>
        <v>00014837</v>
      </c>
      <c r="C158" s="1" t="s">
        <v>3</v>
      </c>
    </row>
    <row r="159" spans="1:3" x14ac:dyDescent="0.25">
      <c r="A159" s="1">
        <v>151</v>
      </c>
      <c r="B159" s="1" t="str">
        <f>"00014851"</f>
        <v>00014851</v>
      </c>
      <c r="C159" s="1" t="s">
        <v>3</v>
      </c>
    </row>
    <row r="160" spans="1:3" x14ac:dyDescent="0.25">
      <c r="A160" s="1">
        <v>152</v>
      </c>
      <c r="B160" s="1" t="str">
        <f>"00014893"</f>
        <v>00014893</v>
      </c>
      <c r="C160" s="1" t="s">
        <v>3</v>
      </c>
    </row>
    <row r="161" spans="1:3" x14ac:dyDescent="0.25">
      <c r="A161" s="1">
        <v>153</v>
      </c>
      <c r="B161" s="1" t="str">
        <f>"00015008"</f>
        <v>00015008</v>
      </c>
      <c r="C161" s="1" t="s">
        <v>3</v>
      </c>
    </row>
    <row r="162" spans="1:3" x14ac:dyDescent="0.25">
      <c r="A162" s="1">
        <v>154</v>
      </c>
      <c r="B162" s="1" t="str">
        <f>"00015034"</f>
        <v>00015034</v>
      </c>
      <c r="C162" s="1" t="s">
        <v>3</v>
      </c>
    </row>
    <row r="163" spans="1:3" x14ac:dyDescent="0.25">
      <c r="A163" s="1">
        <v>155</v>
      </c>
      <c r="B163" s="1" t="str">
        <f>"00015089"</f>
        <v>00015089</v>
      </c>
      <c r="C163" s="1" t="s">
        <v>3</v>
      </c>
    </row>
    <row r="164" spans="1:3" x14ac:dyDescent="0.25">
      <c r="A164" s="1">
        <v>156</v>
      </c>
      <c r="B164" s="1" t="str">
        <f>"00015092"</f>
        <v>00015092</v>
      </c>
      <c r="C164" s="1" t="s">
        <v>3</v>
      </c>
    </row>
    <row r="165" spans="1:3" x14ac:dyDescent="0.25">
      <c r="A165" s="1">
        <v>157</v>
      </c>
      <c r="B165" s="1" t="str">
        <f>"00015094"</f>
        <v>00015094</v>
      </c>
      <c r="C165" s="1" t="s">
        <v>3</v>
      </c>
    </row>
    <row r="166" spans="1:3" x14ac:dyDescent="0.25">
      <c r="A166" s="1">
        <v>158</v>
      </c>
      <c r="B166" s="1" t="str">
        <f>"00015101"</f>
        <v>00015101</v>
      </c>
      <c r="C166" s="1" t="s">
        <v>3</v>
      </c>
    </row>
    <row r="167" spans="1:3" x14ac:dyDescent="0.25">
      <c r="A167" s="1">
        <v>159</v>
      </c>
      <c r="B167" s="1" t="str">
        <f>"00015133"</f>
        <v>00015133</v>
      </c>
      <c r="C167" s="1" t="s">
        <v>3</v>
      </c>
    </row>
    <row r="168" spans="1:3" x14ac:dyDescent="0.25">
      <c r="A168" s="1">
        <v>160</v>
      </c>
      <c r="B168" s="1" t="str">
        <f>"00015142"</f>
        <v>00015142</v>
      </c>
      <c r="C168" s="1" t="s">
        <v>3</v>
      </c>
    </row>
    <row r="169" spans="1:3" x14ac:dyDescent="0.25">
      <c r="A169" s="1">
        <v>161</v>
      </c>
      <c r="B169" s="1" t="str">
        <f>"00015193"</f>
        <v>00015193</v>
      </c>
      <c r="C169" s="1" t="s">
        <v>3</v>
      </c>
    </row>
    <row r="170" spans="1:3" x14ac:dyDescent="0.25">
      <c r="A170" s="1">
        <v>162</v>
      </c>
      <c r="B170" s="1" t="str">
        <f>"00015203"</f>
        <v>00015203</v>
      </c>
      <c r="C170" s="1" t="s">
        <v>3</v>
      </c>
    </row>
    <row r="171" spans="1:3" x14ac:dyDescent="0.25">
      <c r="A171" s="1">
        <v>163</v>
      </c>
      <c r="B171" s="1" t="str">
        <f>"00015208"</f>
        <v>00015208</v>
      </c>
      <c r="C171" s="1" t="s">
        <v>3</v>
      </c>
    </row>
    <row r="172" spans="1:3" x14ac:dyDescent="0.25">
      <c r="A172" s="1">
        <v>164</v>
      </c>
      <c r="B172" s="1" t="str">
        <f>"00015209"</f>
        <v>00015209</v>
      </c>
      <c r="C172" s="1" t="s">
        <v>3</v>
      </c>
    </row>
    <row r="173" spans="1:3" x14ac:dyDescent="0.25">
      <c r="A173" s="1">
        <v>165</v>
      </c>
      <c r="B173" s="1" t="str">
        <f>"00015214"</f>
        <v>00015214</v>
      </c>
      <c r="C173" s="1" t="s">
        <v>3</v>
      </c>
    </row>
    <row r="174" spans="1:3" x14ac:dyDescent="0.25">
      <c r="A174" s="1">
        <v>166</v>
      </c>
      <c r="B174" s="1" t="str">
        <f>"00015239"</f>
        <v>00015239</v>
      </c>
      <c r="C174" s="1" t="s">
        <v>3</v>
      </c>
    </row>
    <row r="175" spans="1:3" x14ac:dyDescent="0.25">
      <c r="A175" s="1">
        <v>167</v>
      </c>
      <c r="B175" s="1" t="str">
        <f>"00015241"</f>
        <v>00015241</v>
      </c>
      <c r="C175" s="1" t="s">
        <v>3</v>
      </c>
    </row>
    <row r="176" spans="1:3" x14ac:dyDescent="0.25">
      <c r="A176" s="1">
        <v>168</v>
      </c>
      <c r="B176" s="1" t="str">
        <f>"00015296"</f>
        <v>00015296</v>
      </c>
      <c r="C176" s="1" t="s">
        <v>3</v>
      </c>
    </row>
    <row r="177" spans="1:3" x14ac:dyDescent="0.25">
      <c r="A177" s="1">
        <v>169</v>
      </c>
      <c r="B177" s="1" t="str">
        <f>"00015303"</f>
        <v>00015303</v>
      </c>
      <c r="C177" s="1" t="s">
        <v>3</v>
      </c>
    </row>
    <row r="178" spans="1:3" x14ac:dyDescent="0.25">
      <c r="A178" s="1">
        <v>170</v>
      </c>
      <c r="B178" s="1" t="str">
        <f>"00015312"</f>
        <v>00015312</v>
      </c>
      <c r="C178" s="1" t="s">
        <v>3</v>
      </c>
    </row>
    <row r="179" spans="1:3" x14ac:dyDescent="0.25">
      <c r="A179" s="1">
        <v>171</v>
      </c>
      <c r="B179" s="1" t="str">
        <f>"00015328"</f>
        <v>00015328</v>
      </c>
      <c r="C179" s="1" t="s">
        <v>3</v>
      </c>
    </row>
    <row r="180" spans="1:3" x14ac:dyDescent="0.25">
      <c r="A180" s="1">
        <v>172</v>
      </c>
      <c r="B180" s="1" t="str">
        <f>"00015334"</f>
        <v>00015334</v>
      </c>
      <c r="C180" s="1" t="s">
        <v>3</v>
      </c>
    </row>
    <row r="181" spans="1:3" x14ac:dyDescent="0.25">
      <c r="A181" s="1">
        <v>173</v>
      </c>
      <c r="B181" s="1" t="str">
        <f>"00015374"</f>
        <v>00015374</v>
      </c>
      <c r="C181" s="1" t="s">
        <v>3</v>
      </c>
    </row>
    <row r="182" spans="1:3" x14ac:dyDescent="0.25">
      <c r="A182" s="1">
        <v>174</v>
      </c>
      <c r="B182" s="1" t="str">
        <f>"00015480"</f>
        <v>00015480</v>
      </c>
      <c r="C182" s="1" t="s">
        <v>3</v>
      </c>
    </row>
    <row r="183" spans="1:3" x14ac:dyDescent="0.25">
      <c r="A183" s="1">
        <v>175</v>
      </c>
      <c r="B183" s="1" t="str">
        <f>"00015508"</f>
        <v>00015508</v>
      </c>
      <c r="C183" s="1" t="s">
        <v>3</v>
      </c>
    </row>
    <row r="184" spans="1:3" x14ac:dyDescent="0.25">
      <c r="A184" s="1">
        <v>176</v>
      </c>
      <c r="B184" s="1" t="str">
        <f>"00016246"</f>
        <v>00016246</v>
      </c>
      <c r="C184" s="1" t="s">
        <v>3</v>
      </c>
    </row>
    <row r="185" spans="1:3" x14ac:dyDescent="0.25">
      <c r="A185" s="1">
        <v>177</v>
      </c>
      <c r="B185" s="1" t="str">
        <f>"00017337"</f>
        <v>00017337</v>
      </c>
      <c r="C185" s="1" t="s">
        <v>3</v>
      </c>
    </row>
    <row r="186" spans="1:3" x14ac:dyDescent="0.25">
      <c r="A186" s="1">
        <v>178</v>
      </c>
      <c r="B186" s="1" t="str">
        <f>"00017708"</f>
        <v>00017708</v>
      </c>
      <c r="C186" s="1" t="s">
        <v>3</v>
      </c>
    </row>
    <row r="187" spans="1:3" x14ac:dyDescent="0.25">
      <c r="A187" s="1">
        <v>179</v>
      </c>
      <c r="B187" s="1" t="str">
        <f>"00017779"</f>
        <v>00017779</v>
      </c>
      <c r="C187" s="1" t="s">
        <v>3</v>
      </c>
    </row>
    <row r="188" spans="1:3" x14ac:dyDescent="0.25">
      <c r="A188" s="1">
        <v>180</v>
      </c>
      <c r="B188" s="1" t="str">
        <f>"00017833"</f>
        <v>00017833</v>
      </c>
      <c r="C188" s="1" t="s">
        <v>3</v>
      </c>
    </row>
    <row r="189" spans="1:3" x14ac:dyDescent="0.25">
      <c r="A189" s="1">
        <v>181</v>
      </c>
      <c r="B189" s="1" t="str">
        <f>"00017860"</f>
        <v>00017860</v>
      </c>
      <c r="C189" s="1" t="s">
        <v>3</v>
      </c>
    </row>
    <row r="190" spans="1:3" x14ac:dyDescent="0.25">
      <c r="A190" s="1">
        <v>182</v>
      </c>
      <c r="B190" s="1" t="str">
        <f>"00018238"</f>
        <v>00018238</v>
      </c>
      <c r="C190" s="1" t="s">
        <v>3</v>
      </c>
    </row>
    <row r="191" spans="1:3" x14ac:dyDescent="0.25">
      <c r="A191" s="1">
        <v>183</v>
      </c>
      <c r="B191" s="1" t="str">
        <f>"00018526"</f>
        <v>00018526</v>
      </c>
      <c r="C191" s="1" t="s">
        <v>3</v>
      </c>
    </row>
    <row r="192" spans="1:3" x14ac:dyDescent="0.25">
      <c r="A192" s="1">
        <v>184</v>
      </c>
      <c r="B192" s="1" t="str">
        <f>"00019441"</f>
        <v>00019441</v>
      </c>
      <c r="C192" s="1" t="s">
        <v>3</v>
      </c>
    </row>
    <row r="193" spans="1:3" x14ac:dyDescent="0.25">
      <c r="A193" s="1">
        <v>185</v>
      </c>
      <c r="B193" s="1" t="str">
        <f>"00019825"</f>
        <v>00019825</v>
      </c>
      <c r="C193" s="1" t="s">
        <v>3</v>
      </c>
    </row>
    <row r="194" spans="1:3" x14ac:dyDescent="0.25">
      <c r="A194" s="1">
        <v>186</v>
      </c>
      <c r="B194" s="1" t="str">
        <f>"00019847"</f>
        <v>00019847</v>
      </c>
      <c r="C194" s="1" t="s">
        <v>3</v>
      </c>
    </row>
    <row r="195" spans="1:3" x14ac:dyDescent="0.25">
      <c r="A195" s="1">
        <v>187</v>
      </c>
      <c r="B195" s="1" t="str">
        <f>"00019852"</f>
        <v>00019852</v>
      </c>
      <c r="C195" s="1" t="s">
        <v>3</v>
      </c>
    </row>
    <row r="196" spans="1:3" x14ac:dyDescent="0.25">
      <c r="A196" s="1">
        <v>188</v>
      </c>
      <c r="B196" s="1" t="str">
        <f>"00020408"</f>
        <v>00020408</v>
      </c>
      <c r="C196" s="1" t="s">
        <v>3</v>
      </c>
    </row>
    <row r="197" spans="1:3" x14ac:dyDescent="0.25">
      <c r="A197" s="1">
        <v>189</v>
      </c>
      <c r="B197" s="1" t="str">
        <f>"00020438"</f>
        <v>00020438</v>
      </c>
      <c r="C197" s="1" t="s">
        <v>3</v>
      </c>
    </row>
    <row r="198" spans="1:3" x14ac:dyDescent="0.25">
      <c r="A198" s="1">
        <v>190</v>
      </c>
      <c r="B198" s="1" t="str">
        <f>"00020639"</f>
        <v>00020639</v>
      </c>
      <c r="C198" s="1" t="s">
        <v>3</v>
      </c>
    </row>
    <row r="199" spans="1:3" x14ac:dyDescent="0.25">
      <c r="A199" s="1">
        <v>191</v>
      </c>
      <c r="B199" s="1" t="str">
        <f>"00021037"</f>
        <v>00021037</v>
      </c>
      <c r="C199" s="1" t="s">
        <v>3</v>
      </c>
    </row>
    <row r="200" spans="1:3" x14ac:dyDescent="0.25">
      <c r="A200" s="1">
        <v>192</v>
      </c>
      <c r="B200" s="1" t="str">
        <f>"00021185"</f>
        <v>00021185</v>
      </c>
      <c r="C200" s="1" t="s">
        <v>3</v>
      </c>
    </row>
    <row r="201" spans="1:3" x14ac:dyDescent="0.25">
      <c r="A201" s="1">
        <v>193</v>
      </c>
      <c r="B201" s="1" t="str">
        <f>"00021656"</f>
        <v>00021656</v>
      </c>
      <c r="C201" s="1" t="s">
        <v>3</v>
      </c>
    </row>
    <row r="202" spans="1:3" x14ac:dyDescent="0.25">
      <c r="A202" s="1">
        <v>194</v>
      </c>
      <c r="B202" s="1" t="str">
        <f>"00021683"</f>
        <v>00021683</v>
      </c>
      <c r="C202" s="1" t="s">
        <v>3</v>
      </c>
    </row>
    <row r="203" spans="1:3" x14ac:dyDescent="0.25">
      <c r="A203" s="1">
        <v>195</v>
      </c>
      <c r="B203" s="1" t="str">
        <f>"00022980"</f>
        <v>00022980</v>
      </c>
      <c r="C203" s="1" t="s">
        <v>3</v>
      </c>
    </row>
    <row r="204" spans="1:3" x14ac:dyDescent="0.25">
      <c r="A204" s="1">
        <v>196</v>
      </c>
      <c r="B204" s="1" t="str">
        <f>"00023089"</f>
        <v>00023089</v>
      </c>
      <c r="C204" s="1" t="s">
        <v>3</v>
      </c>
    </row>
    <row r="205" spans="1:3" x14ac:dyDescent="0.25">
      <c r="A205" s="1">
        <v>197</v>
      </c>
      <c r="B205" s="1" t="str">
        <f>"00023393"</f>
        <v>00023393</v>
      </c>
      <c r="C205" s="1" t="s">
        <v>3</v>
      </c>
    </row>
    <row r="206" spans="1:3" x14ac:dyDescent="0.25">
      <c r="A206" s="1">
        <v>198</v>
      </c>
      <c r="B206" s="1" t="str">
        <f>"00024316"</f>
        <v>00024316</v>
      </c>
      <c r="C206" s="1" t="s">
        <v>3</v>
      </c>
    </row>
    <row r="207" spans="1:3" x14ac:dyDescent="0.25">
      <c r="A207" s="1">
        <v>199</v>
      </c>
      <c r="B207" s="1" t="str">
        <f>"00024691"</f>
        <v>00024691</v>
      </c>
      <c r="C207" s="1" t="s">
        <v>3</v>
      </c>
    </row>
    <row r="208" spans="1:3" x14ac:dyDescent="0.25">
      <c r="A208" s="1">
        <v>200</v>
      </c>
      <c r="B208" s="1" t="str">
        <f>"00024720"</f>
        <v>00024720</v>
      </c>
      <c r="C208" s="1" t="s">
        <v>3</v>
      </c>
    </row>
    <row r="209" spans="1:3" x14ac:dyDescent="0.25">
      <c r="A209" s="1">
        <v>201</v>
      </c>
      <c r="B209" s="1" t="str">
        <f>"00025102"</f>
        <v>00025102</v>
      </c>
      <c r="C209" s="1" t="s">
        <v>3</v>
      </c>
    </row>
    <row r="210" spans="1:3" x14ac:dyDescent="0.25">
      <c r="A210" s="1">
        <v>202</v>
      </c>
      <c r="B210" s="1" t="str">
        <f>"00026835"</f>
        <v>00026835</v>
      </c>
      <c r="C210" s="1" t="s">
        <v>3</v>
      </c>
    </row>
    <row r="211" spans="1:3" x14ac:dyDescent="0.25">
      <c r="A211" s="1">
        <v>203</v>
      </c>
      <c r="B211" s="1" t="str">
        <f>"00027401"</f>
        <v>00027401</v>
      </c>
      <c r="C211" s="1" t="s">
        <v>3</v>
      </c>
    </row>
    <row r="212" spans="1:3" x14ac:dyDescent="0.25">
      <c r="A212" s="1">
        <v>204</v>
      </c>
      <c r="B212" s="1" t="str">
        <f>"00027402"</f>
        <v>00027402</v>
      </c>
      <c r="C212" s="1" t="s">
        <v>3</v>
      </c>
    </row>
    <row r="213" spans="1:3" x14ac:dyDescent="0.25">
      <c r="A213" s="1">
        <v>205</v>
      </c>
      <c r="B213" s="1" t="str">
        <f>"00028515"</f>
        <v>00028515</v>
      </c>
      <c r="C213" s="1" t="s">
        <v>3</v>
      </c>
    </row>
    <row r="214" spans="1:3" x14ac:dyDescent="0.25">
      <c r="A214" s="1">
        <v>206</v>
      </c>
      <c r="B214" s="1" t="str">
        <f>"00029030"</f>
        <v>00029030</v>
      </c>
      <c r="C214" s="1" t="s">
        <v>3</v>
      </c>
    </row>
    <row r="215" spans="1:3" x14ac:dyDescent="0.25">
      <c r="A215" s="1">
        <v>207</v>
      </c>
      <c r="B215" s="1" t="str">
        <f>"00029480"</f>
        <v>00029480</v>
      </c>
      <c r="C215" s="1" t="s">
        <v>3</v>
      </c>
    </row>
    <row r="216" spans="1:3" x14ac:dyDescent="0.25">
      <c r="A216" s="1">
        <v>208</v>
      </c>
      <c r="B216" s="1" t="str">
        <f>"00029658"</f>
        <v>00029658</v>
      </c>
      <c r="C216" s="1" t="s">
        <v>3</v>
      </c>
    </row>
    <row r="217" spans="1:3" x14ac:dyDescent="0.25">
      <c r="A217" s="1">
        <v>209</v>
      </c>
      <c r="B217" s="1" t="str">
        <f>"00029727"</f>
        <v>00029727</v>
      </c>
      <c r="C217" s="1" t="s">
        <v>3</v>
      </c>
    </row>
    <row r="218" spans="1:3" x14ac:dyDescent="0.25">
      <c r="A218" s="1">
        <v>210</v>
      </c>
      <c r="B218" s="1" t="str">
        <f>"00030624"</f>
        <v>00030624</v>
      </c>
      <c r="C218" s="1" t="s">
        <v>3</v>
      </c>
    </row>
    <row r="219" spans="1:3" x14ac:dyDescent="0.25">
      <c r="A219" s="1">
        <v>211</v>
      </c>
      <c r="B219" s="1" t="str">
        <f>"00032847"</f>
        <v>00032847</v>
      </c>
      <c r="C219" s="1" t="s">
        <v>3</v>
      </c>
    </row>
    <row r="220" spans="1:3" x14ac:dyDescent="0.25">
      <c r="A220" s="1">
        <v>212</v>
      </c>
      <c r="B220" s="1" t="str">
        <f>"00033063"</f>
        <v>00033063</v>
      </c>
      <c r="C220" s="1" t="s">
        <v>3</v>
      </c>
    </row>
    <row r="221" spans="1:3" x14ac:dyDescent="0.25">
      <c r="A221" s="1">
        <v>213</v>
      </c>
      <c r="B221" s="1" t="str">
        <f>"00033784"</f>
        <v>00033784</v>
      </c>
      <c r="C221" s="1" t="s">
        <v>3</v>
      </c>
    </row>
    <row r="222" spans="1:3" x14ac:dyDescent="0.25">
      <c r="A222" s="1">
        <v>214</v>
      </c>
      <c r="B222" s="1" t="str">
        <f>"00035154"</f>
        <v>00035154</v>
      </c>
      <c r="C222" s="1" t="s">
        <v>3</v>
      </c>
    </row>
    <row r="223" spans="1:3" x14ac:dyDescent="0.25">
      <c r="A223" s="1">
        <v>215</v>
      </c>
      <c r="B223" s="1" t="str">
        <f>"00036576"</f>
        <v>00036576</v>
      </c>
      <c r="C223" s="1" t="s">
        <v>3</v>
      </c>
    </row>
    <row r="224" spans="1:3" x14ac:dyDescent="0.25">
      <c r="A224" s="1">
        <v>216</v>
      </c>
      <c r="B224" s="1" t="str">
        <f>"00038670"</f>
        <v>00038670</v>
      </c>
      <c r="C224" s="1" t="s">
        <v>3</v>
      </c>
    </row>
    <row r="225" spans="1:3" x14ac:dyDescent="0.25">
      <c r="A225" s="1">
        <v>217</v>
      </c>
      <c r="B225" s="1" t="str">
        <f>"00039643"</f>
        <v>00039643</v>
      </c>
      <c r="C225" s="1" t="s">
        <v>3</v>
      </c>
    </row>
    <row r="226" spans="1:3" x14ac:dyDescent="0.25">
      <c r="A226" s="1">
        <v>218</v>
      </c>
      <c r="B226" s="1" t="str">
        <f>"00041591"</f>
        <v>00041591</v>
      </c>
      <c r="C226" s="1" t="s">
        <v>3</v>
      </c>
    </row>
    <row r="227" spans="1:3" x14ac:dyDescent="0.25">
      <c r="A227" s="1">
        <v>219</v>
      </c>
      <c r="B227" s="1" t="str">
        <f>"00043516"</f>
        <v>00043516</v>
      </c>
      <c r="C227" s="1" t="s">
        <v>3</v>
      </c>
    </row>
    <row r="228" spans="1:3" x14ac:dyDescent="0.25">
      <c r="A228" s="1">
        <v>220</v>
      </c>
      <c r="B228" s="1" t="str">
        <f>"00044221"</f>
        <v>00044221</v>
      </c>
      <c r="C228" s="1" t="s">
        <v>3</v>
      </c>
    </row>
    <row r="229" spans="1:3" x14ac:dyDescent="0.25">
      <c r="A229" s="1">
        <v>221</v>
      </c>
      <c r="B229" s="1" t="str">
        <f>"00045028"</f>
        <v>00045028</v>
      </c>
      <c r="C229" s="1" t="s">
        <v>3</v>
      </c>
    </row>
    <row r="230" spans="1:3" x14ac:dyDescent="0.25">
      <c r="A230" s="1">
        <v>222</v>
      </c>
      <c r="B230" s="1" t="str">
        <f>"00045829"</f>
        <v>00045829</v>
      </c>
      <c r="C230" s="1" t="s">
        <v>3</v>
      </c>
    </row>
    <row r="231" spans="1:3" x14ac:dyDescent="0.25">
      <c r="A231" s="1">
        <v>223</v>
      </c>
      <c r="B231" s="1" t="str">
        <f>"00046060"</f>
        <v>00046060</v>
      </c>
      <c r="C231" s="1" t="s">
        <v>3</v>
      </c>
    </row>
    <row r="232" spans="1:3" x14ac:dyDescent="0.25">
      <c r="A232" s="1">
        <v>224</v>
      </c>
      <c r="B232" s="1" t="str">
        <f>"00046075"</f>
        <v>00046075</v>
      </c>
      <c r="C232" s="1" t="s">
        <v>3</v>
      </c>
    </row>
    <row r="233" spans="1:3" x14ac:dyDescent="0.25">
      <c r="A233" s="1">
        <v>225</v>
      </c>
      <c r="B233" s="1" t="str">
        <f>"00046614"</f>
        <v>00046614</v>
      </c>
      <c r="C233" s="1" t="s">
        <v>3</v>
      </c>
    </row>
    <row r="234" spans="1:3" x14ac:dyDescent="0.25">
      <c r="A234" s="1">
        <v>226</v>
      </c>
      <c r="B234" s="1" t="str">
        <f>"00048229"</f>
        <v>00048229</v>
      </c>
      <c r="C234" s="1" t="s">
        <v>3</v>
      </c>
    </row>
    <row r="235" spans="1:3" x14ac:dyDescent="0.25">
      <c r="A235" s="1">
        <v>227</v>
      </c>
      <c r="B235" s="1" t="str">
        <f>"00048952"</f>
        <v>00048952</v>
      </c>
      <c r="C235" s="1" t="s">
        <v>3</v>
      </c>
    </row>
    <row r="236" spans="1:3" x14ac:dyDescent="0.25">
      <c r="A236" s="1">
        <v>228</v>
      </c>
      <c r="B236" s="1" t="str">
        <f>"00049538"</f>
        <v>00049538</v>
      </c>
      <c r="C236" s="1" t="s">
        <v>3</v>
      </c>
    </row>
    <row r="237" spans="1:3" x14ac:dyDescent="0.25">
      <c r="A237" s="1">
        <v>229</v>
      </c>
      <c r="B237" s="1" t="str">
        <f>"00049965"</f>
        <v>00049965</v>
      </c>
      <c r="C237" s="1" t="s">
        <v>3</v>
      </c>
    </row>
    <row r="238" spans="1:3" x14ac:dyDescent="0.25">
      <c r="A238" s="1">
        <v>230</v>
      </c>
      <c r="B238" s="1" t="str">
        <f>"00049981"</f>
        <v>00049981</v>
      </c>
      <c r="C238" s="1" t="s">
        <v>3</v>
      </c>
    </row>
    <row r="239" spans="1:3" x14ac:dyDescent="0.25">
      <c r="A239" s="1">
        <v>231</v>
      </c>
      <c r="B239" s="1" t="str">
        <f>"00050402"</f>
        <v>00050402</v>
      </c>
      <c r="C239" s="1" t="s">
        <v>3</v>
      </c>
    </row>
    <row r="240" spans="1:3" x14ac:dyDescent="0.25">
      <c r="A240" s="1">
        <v>232</v>
      </c>
      <c r="B240" s="1" t="str">
        <f>"00053713"</f>
        <v>00053713</v>
      </c>
      <c r="C240" s="1" t="s">
        <v>3</v>
      </c>
    </row>
    <row r="241" spans="1:3" x14ac:dyDescent="0.25">
      <c r="A241" s="1">
        <v>233</v>
      </c>
      <c r="B241" s="1" t="str">
        <f>"00062919"</f>
        <v>00062919</v>
      </c>
      <c r="C241" s="1" t="s">
        <v>3</v>
      </c>
    </row>
    <row r="242" spans="1:3" x14ac:dyDescent="0.25">
      <c r="A242" s="1">
        <v>234</v>
      </c>
      <c r="B242" s="1" t="str">
        <f>"00069706"</f>
        <v>00069706</v>
      </c>
      <c r="C242" s="1" t="s">
        <v>3</v>
      </c>
    </row>
    <row r="243" spans="1:3" x14ac:dyDescent="0.25">
      <c r="A243" s="1">
        <v>235</v>
      </c>
      <c r="B243" s="1" t="str">
        <f>"00070150"</f>
        <v>00070150</v>
      </c>
      <c r="C243" s="1" t="s">
        <v>3</v>
      </c>
    </row>
    <row r="244" spans="1:3" x14ac:dyDescent="0.25">
      <c r="A244" s="1">
        <v>236</v>
      </c>
      <c r="B244" s="1" t="str">
        <f>"00072748"</f>
        <v>00072748</v>
      </c>
      <c r="C244" s="1" t="s">
        <v>3</v>
      </c>
    </row>
    <row r="245" spans="1:3" x14ac:dyDescent="0.25">
      <c r="A245" s="1">
        <v>237</v>
      </c>
      <c r="B245" s="1" t="str">
        <f>"00073039"</f>
        <v>00073039</v>
      </c>
      <c r="C245" s="1" t="s">
        <v>3</v>
      </c>
    </row>
    <row r="246" spans="1:3" x14ac:dyDescent="0.25">
      <c r="A246" s="1">
        <v>238</v>
      </c>
      <c r="B246" s="1" t="str">
        <f>"00075583"</f>
        <v>00075583</v>
      </c>
      <c r="C246" s="1" t="s">
        <v>3</v>
      </c>
    </row>
    <row r="247" spans="1:3" x14ac:dyDescent="0.25">
      <c r="A247" s="1">
        <v>239</v>
      </c>
      <c r="B247" s="1" t="str">
        <f>"00076579"</f>
        <v>00076579</v>
      </c>
      <c r="C247" s="1" t="s">
        <v>3</v>
      </c>
    </row>
    <row r="248" spans="1:3" x14ac:dyDescent="0.25">
      <c r="A248" s="1">
        <v>240</v>
      </c>
      <c r="B248" s="1" t="str">
        <f>"00077071"</f>
        <v>00077071</v>
      </c>
      <c r="C248" s="1" t="s">
        <v>3</v>
      </c>
    </row>
    <row r="249" spans="1:3" x14ac:dyDescent="0.25">
      <c r="A249" s="1">
        <v>241</v>
      </c>
      <c r="B249" s="1" t="str">
        <f>"00077946"</f>
        <v>00077946</v>
      </c>
      <c r="C249" s="1" t="s">
        <v>3</v>
      </c>
    </row>
    <row r="250" spans="1:3" x14ac:dyDescent="0.25">
      <c r="A250" s="1">
        <v>242</v>
      </c>
      <c r="B250" s="1" t="str">
        <f>"00078817"</f>
        <v>00078817</v>
      </c>
      <c r="C250" s="1" t="s">
        <v>3</v>
      </c>
    </row>
    <row r="251" spans="1:3" x14ac:dyDescent="0.25">
      <c r="A251" s="1">
        <v>243</v>
      </c>
      <c r="B251" s="1" t="str">
        <f>"00079421"</f>
        <v>00079421</v>
      </c>
      <c r="C251" s="1" t="s">
        <v>3</v>
      </c>
    </row>
    <row r="252" spans="1:3" x14ac:dyDescent="0.25">
      <c r="A252" s="1">
        <v>244</v>
      </c>
      <c r="B252" s="1" t="str">
        <f>"00080468"</f>
        <v>00080468</v>
      </c>
      <c r="C252" s="1" t="s">
        <v>3</v>
      </c>
    </row>
    <row r="253" spans="1:3" x14ac:dyDescent="0.25">
      <c r="A253" s="1">
        <v>245</v>
      </c>
      <c r="B253" s="1" t="str">
        <f>"00080845"</f>
        <v>00080845</v>
      </c>
      <c r="C253" s="1" t="s">
        <v>3</v>
      </c>
    </row>
    <row r="254" spans="1:3" x14ac:dyDescent="0.25">
      <c r="A254" s="1">
        <v>246</v>
      </c>
      <c r="B254" s="1" t="str">
        <f>"00081282"</f>
        <v>00081282</v>
      </c>
      <c r="C254" s="1" t="s">
        <v>3</v>
      </c>
    </row>
    <row r="255" spans="1:3" x14ac:dyDescent="0.25">
      <c r="A255" s="1">
        <v>247</v>
      </c>
      <c r="B255" s="1" t="str">
        <f>"00081345"</f>
        <v>00081345</v>
      </c>
      <c r="C255" s="1" t="s">
        <v>3</v>
      </c>
    </row>
    <row r="256" spans="1:3" x14ac:dyDescent="0.25">
      <c r="A256" s="1">
        <v>248</v>
      </c>
      <c r="B256" s="1" t="str">
        <f>"00082002"</f>
        <v>00082002</v>
      </c>
      <c r="C256" s="1" t="s">
        <v>3</v>
      </c>
    </row>
    <row r="257" spans="1:3" x14ac:dyDescent="0.25">
      <c r="A257" s="1">
        <v>249</v>
      </c>
      <c r="B257" s="1" t="str">
        <f>"00083407"</f>
        <v>00083407</v>
      </c>
      <c r="C257" s="1" t="s">
        <v>3</v>
      </c>
    </row>
    <row r="258" spans="1:3" x14ac:dyDescent="0.25">
      <c r="A258" s="1">
        <v>250</v>
      </c>
      <c r="B258" s="1" t="str">
        <f>"00084027"</f>
        <v>00084027</v>
      </c>
      <c r="C258" s="1" t="s">
        <v>3</v>
      </c>
    </row>
    <row r="259" spans="1:3" x14ac:dyDescent="0.25">
      <c r="A259" s="1">
        <v>251</v>
      </c>
      <c r="B259" s="1" t="str">
        <f>"00084204"</f>
        <v>00084204</v>
      </c>
      <c r="C259" s="1" t="s">
        <v>3</v>
      </c>
    </row>
    <row r="260" spans="1:3" x14ac:dyDescent="0.25">
      <c r="A260" s="1">
        <v>252</v>
      </c>
      <c r="B260" s="1" t="str">
        <f>"00084495"</f>
        <v>00084495</v>
      </c>
      <c r="C260" s="1" t="s">
        <v>3</v>
      </c>
    </row>
    <row r="261" spans="1:3" x14ac:dyDescent="0.25">
      <c r="A261" s="1">
        <v>253</v>
      </c>
      <c r="B261" s="1" t="str">
        <f>"00084787"</f>
        <v>00084787</v>
      </c>
      <c r="C261" s="1" t="s">
        <v>3</v>
      </c>
    </row>
    <row r="262" spans="1:3" x14ac:dyDescent="0.25">
      <c r="A262" s="1">
        <v>254</v>
      </c>
      <c r="B262" s="1" t="str">
        <f>"00085290"</f>
        <v>00085290</v>
      </c>
      <c r="C262" s="1" t="s">
        <v>3</v>
      </c>
    </row>
    <row r="263" spans="1:3" x14ac:dyDescent="0.25">
      <c r="A263" s="1">
        <v>255</v>
      </c>
      <c r="B263" s="1" t="str">
        <f>"00085570"</f>
        <v>00085570</v>
      </c>
      <c r="C263" s="1" t="s">
        <v>3</v>
      </c>
    </row>
    <row r="264" spans="1:3" x14ac:dyDescent="0.25">
      <c r="A264" s="1">
        <v>256</v>
      </c>
      <c r="B264" s="1" t="str">
        <f>"00086443"</f>
        <v>00086443</v>
      </c>
      <c r="C264" s="1" t="s">
        <v>3</v>
      </c>
    </row>
    <row r="265" spans="1:3" x14ac:dyDescent="0.25">
      <c r="A265" s="1">
        <v>257</v>
      </c>
      <c r="B265" s="1" t="str">
        <f>"00086522"</f>
        <v>00086522</v>
      </c>
      <c r="C265" s="1" t="s">
        <v>3</v>
      </c>
    </row>
    <row r="266" spans="1:3" x14ac:dyDescent="0.25">
      <c r="A266" s="1">
        <v>258</v>
      </c>
      <c r="B266" s="1" t="str">
        <f>"00086987"</f>
        <v>00086987</v>
      </c>
      <c r="C266" s="1" t="s">
        <v>3</v>
      </c>
    </row>
    <row r="267" spans="1:3" x14ac:dyDescent="0.25">
      <c r="A267" s="1">
        <v>259</v>
      </c>
      <c r="B267" s="1" t="str">
        <f>"00087386"</f>
        <v>00087386</v>
      </c>
      <c r="C267" s="1" t="s">
        <v>3</v>
      </c>
    </row>
    <row r="268" spans="1:3" x14ac:dyDescent="0.25">
      <c r="A268" s="1">
        <v>260</v>
      </c>
      <c r="B268" s="1" t="str">
        <f>"00087440"</f>
        <v>00087440</v>
      </c>
      <c r="C268" s="1" t="s">
        <v>3</v>
      </c>
    </row>
    <row r="269" spans="1:3" x14ac:dyDescent="0.25">
      <c r="A269" s="1">
        <v>261</v>
      </c>
      <c r="B269" s="1" t="str">
        <f>"00087594"</f>
        <v>00087594</v>
      </c>
      <c r="C269" s="1" t="s">
        <v>3</v>
      </c>
    </row>
    <row r="270" spans="1:3" x14ac:dyDescent="0.25">
      <c r="A270" s="1">
        <v>262</v>
      </c>
      <c r="B270" s="1" t="str">
        <f>"00087739"</f>
        <v>00087739</v>
      </c>
      <c r="C270" s="1" t="s">
        <v>3</v>
      </c>
    </row>
    <row r="271" spans="1:3" x14ac:dyDescent="0.25">
      <c r="A271" s="1">
        <v>263</v>
      </c>
      <c r="B271" s="1" t="str">
        <f>"00088072"</f>
        <v>00088072</v>
      </c>
      <c r="C271" s="1" t="s">
        <v>3</v>
      </c>
    </row>
    <row r="272" spans="1:3" x14ac:dyDescent="0.25">
      <c r="A272" s="1">
        <v>264</v>
      </c>
      <c r="B272" s="1" t="str">
        <f>"00088229"</f>
        <v>00088229</v>
      </c>
      <c r="C272" s="1" t="s">
        <v>3</v>
      </c>
    </row>
    <row r="273" spans="1:3" x14ac:dyDescent="0.25">
      <c r="A273" s="1">
        <v>265</v>
      </c>
      <c r="B273" s="1" t="str">
        <f>"00088765"</f>
        <v>00088765</v>
      </c>
      <c r="C273" s="1" t="s">
        <v>3</v>
      </c>
    </row>
    <row r="274" spans="1:3" x14ac:dyDescent="0.25">
      <c r="A274" s="1">
        <v>266</v>
      </c>
      <c r="B274" s="1" t="str">
        <f>"00088887"</f>
        <v>00088887</v>
      </c>
      <c r="C274" s="1" t="s">
        <v>3</v>
      </c>
    </row>
    <row r="275" spans="1:3" x14ac:dyDescent="0.25">
      <c r="A275" s="1">
        <v>267</v>
      </c>
      <c r="B275" s="1" t="str">
        <f>"00089668"</f>
        <v>00089668</v>
      </c>
      <c r="C275" s="1" t="s">
        <v>3</v>
      </c>
    </row>
    <row r="276" spans="1:3" x14ac:dyDescent="0.25">
      <c r="A276" s="1">
        <v>268</v>
      </c>
      <c r="B276" s="1" t="str">
        <f>"00090027"</f>
        <v>00090027</v>
      </c>
      <c r="C276" s="1" t="s">
        <v>3</v>
      </c>
    </row>
    <row r="277" spans="1:3" x14ac:dyDescent="0.25">
      <c r="A277" s="1">
        <v>269</v>
      </c>
      <c r="B277" s="1" t="str">
        <f>"00090201"</f>
        <v>00090201</v>
      </c>
      <c r="C277" s="1" t="s">
        <v>3</v>
      </c>
    </row>
    <row r="278" spans="1:3" x14ac:dyDescent="0.25">
      <c r="A278" s="1">
        <v>270</v>
      </c>
      <c r="B278" s="1" t="str">
        <f>"00090296"</f>
        <v>00090296</v>
      </c>
      <c r="C278" s="1" t="s">
        <v>3</v>
      </c>
    </row>
    <row r="279" spans="1:3" x14ac:dyDescent="0.25">
      <c r="A279" s="1">
        <v>271</v>
      </c>
      <c r="B279" s="1" t="str">
        <f>"00091729"</f>
        <v>00091729</v>
      </c>
      <c r="C279" s="1" t="s">
        <v>3</v>
      </c>
    </row>
    <row r="280" spans="1:3" x14ac:dyDescent="0.25">
      <c r="A280" s="1">
        <v>272</v>
      </c>
      <c r="B280" s="1" t="str">
        <f>"00091732"</f>
        <v>00091732</v>
      </c>
      <c r="C280" s="1" t="s">
        <v>3</v>
      </c>
    </row>
    <row r="281" spans="1:3" x14ac:dyDescent="0.25">
      <c r="A281" s="1">
        <v>273</v>
      </c>
      <c r="B281" s="1" t="str">
        <f>"00091896"</f>
        <v>00091896</v>
      </c>
      <c r="C281" s="1" t="s">
        <v>3</v>
      </c>
    </row>
    <row r="282" spans="1:3" x14ac:dyDescent="0.25">
      <c r="A282" s="1">
        <v>274</v>
      </c>
      <c r="B282" s="1" t="str">
        <f>"00092135"</f>
        <v>00092135</v>
      </c>
      <c r="C282" s="1" t="s">
        <v>3</v>
      </c>
    </row>
    <row r="283" spans="1:3" x14ac:dyDescent="0.25">
      <c r="A283" s="1">
        <v>275</v>
      </c>
      <c r="B283" s="1" t="str">
        <f>"00092858"</f>
        <v>00092858</v>
      </c>
      <c r="C283" s="1" t="s">
        <v>3</v>
      </c>
    </row>
    <row r="284" spans="1:3" x14ac:dyDescent="0.25">
      <c r="A284" s="1">
        <v>276</v>
      </c>
      <c r="B284" s="1" t="str">
        <f>"00093001"</f>
        <v>00093001</v>
      </c>
      <c r="C284" s="1" t="s">
        <v>3</v>
      </c>
    </row>
    <row r="285" spans="1:3" x14ac:dyDescent="0.25">
      <c r="A285" s="1">
        <v>277</v>
      </c>
      <c r="B285" s="1" t="str">
        <f>"00093047"</f>
        <v>00093047</v>
      </c>
      <c r="C285" s="1" t="s">
        <v>3</v>
      </c>
    </row>
    <row r="286" spans="1:3" x14ac:dyDescent="0.25">
      <c r="A286" s="1">
        <v>278</v>
      </c>
      <c r="B286" s="1" t="str">
        <f>"00093157"</f>
        <v>00093157</v>
      </c>
      <c r="C286" s="1" t="s">
        <v>3</v>
      </c>
    </row>
    <row r="287" spans="1:3" x14ac:dyDescent="0.25">
      <c r="A287" s="1">
        <v>279</v>
      </c>
      <c r="B287" s="1" t="str">
        <f>"00093281"</f>
        <v>00093281</v>
      </c>
      <c r="C287" s="1" t="s">
        <v>3</v>
      </c>
    </row>
    <row r="288" spans="1:3" x14ac:dyDescent="0.25">
      <c r="A288" s="1">
        <v>280</v>
      </c>
      <c r="B288" s="1" t="str">
        <f>"00093327"</f>
        <v>00093327</v>
      </c>
      <c r="C288" s="1" t="s">
        <v>3</v>
      </c>
    </row>
    <row r="289" spans="1:3" x14ac:dyDescent="0.25">
      <c r="A289" s="1">
        <v>281</v>
      </c>
      <c r="B289" s="1" t="str">
        <f>"00093677"</f>
        <v>00093677</v>
      </c>
      <c r="C289" s="1" t="s">
        <v>3</v>
      </c>
    </row>
    <row r="290" spans="1:3" x14ac:dyDescent="0.25">
      <c r="A290" s="1">
        <v>282</v>
      </c>
      <c r="B290" s="1" t="str">
        <f>"00093873"</f>
        <v>00093873</v>
      </c>
      <c r="C290" s="1" t="s">
        <v>3</v>
      </c>
    </row>
    <row r="291" spans="1:3" x14ac:dyDescent="0.25">
      <c r="A291" s="1">
        <v>283</v>
      </c>
      <c r="B291" s="1" t="str">
        <f>"00094809"</f>
        <v>00094809</v>
      </c>
      <c r="C291" s="1" t="s">
        <v>3</v>
      </c>
    </row>
    <row r="292" spans="1:3" x14ac:dyDescent="0.25">
      <c r="A292" s="1">
        <v>284</v>
      </c>
      <c r="B292" s="1" t="str">
        <f>"00095084"</f>
        <v>00095084</v>
      </c>
      <c r="C292" s="1" t="s">
        <v>3</v>
      </c>
    </row>
    <row r="293" spans="1:3" x14ac:dyDescent="0.25">
      <c r="A293" s="1">
        <v>285</v>
      </c>
      <c r="B293" s="1" t="str">
        <f>"00095217"</f>
        <v>00095217</v>
      </c>
      <c r="C293" s="1" t="s">
        <v>3</v>
      </c>
    </row>
    <row r="294" spans="1:3" x14ac:dyDescent="0.25">
      <c r="A294" s="1">
        <v>286</v>
      </c>
      <c r="B294" s="1" t="str">
        <f>"00095369"</f>
        <v>00095369</v>
      </c>
      <c r="C294" s="1" t="s">
        <v>3</v>
      </c>
    </row>
    <row r="295" spans="1:3" x14ac:dyDescent="0.25">
      <c r="A295" s="1">
        <v>287</v>
      </c>
      <c r="B295" s="1" t="str">
        <f>"00095415"</f>
        <v>00095415</v>
      </c>
      <c r="C295" s="1" t="s">
        <v>3</v>
      </c>
    </row>
    <row r="296" spans="1:3" x14ac:dyDescent="0.25">
      <c r="A296" s="1">
        <v>288</v>
      </c>
      <c r="B296" s="1" t="str">
        <f>"00095444"</f>
        <v>00095444</v>
      </c>
      <c r="C296" s="1" t="s">
        <v>3</v>
      </c>
    </row>
    <row r="297" spans="1:3" x14ac:dyDescent="0.25">
      <c r="A297" s="1">
        <v>289</v>
      </c>
      <c r="B297" s="1" t="str">
        <f>"00096000"</f>
        <v>00096000</v>
      </c>
      <c r="C297" s="1" t="s">
        <v>3</v>
      </c>
    </row>
    <row r="298" spans="1:3" x14ac:dyDescent="0.25">
      <c r="A298" s="1">
        <v>290</v>
      </c>
      <c r="B298" s="1" t="str">
        <f>"00096048"</f>
        <v>00096048</v>
      </c>
      <c r="C298" s="1" t="s">
        <v>3</v>
      </c>
    </row>
    <row r="299" spans="1:3" x14ac:dyDescent="0.25">
      <c r="A299" s="1">
        <v>291</v>
      </c>
      <c r="B299" s="1" t="str">
        <f>"00096270"</f>
        <v>00096270</v>
      </c>
      <c r="C299" s="1" t="s">
        <v>3</v>
      </c>
    </row>
    <row r="300" spans="1:3" x14ac:dyDescent="0.25">
      <c r="A300" s="1">
        <v>292</v>
      </c>
      <c r="B300" s="1" t="str">
        <f>"00096420"</f>
        <v>00096420</v>
      </c>
      <c r="C300" s="1" t="s">
        <v>3</v>
      </c>
    </row>
    <row r="301" spans="1:3" x14ac:dyDescent="0.25">
      <c r="A301" s="1">
        <v>293</v>
      </c>
      <c r="B301" s="1" t="str">
        <f>"00096423"</f>
        <v>00096423</v>
      </c>
      <c r="C301" s="1" t="s">
        <v>3</v>
      </c>
    </row>
    <row r="302" spans="1:3" x14ac:dyDescent="0.25">
      <c r="A302" s="1">
        <v>294</v>
      </c>
      <c r="B302" s="1" t="str">
        <f>"00098081"</f>
        <v>00098081</v>
      </c>
      <c r="C302" s="1" t="s">
        <v>3</v>
      </c>
    </row>
    <row r="303" spans="1:3" x14ac:dyDescent="0.25">
      <c r="A303" s="1">
        <v>295</v>
      </c>
      <c r="B303" s="1" t="str">
        <f>"00100527"</f>
        <v>00100527</v>
      </c>
      <c r="C303" s="1" t="s">
        <v>3</v>
      </c>
    </row>
    <row r="304" spans="1:3" x14ac:dyDescent="0.25">
      <c r="A304" s="1">
        <v>296</v>
      </c>
      <c r="B304" s="1" t="str">
        <f>"00100850"</f>
        <v>00100850</v>
      </c>
      <c r="C304" s="1" t="s">
        <v>3</v>
      </c>
    </row>
    <row r="305" spans="1:3" x14ac:dyDescent="0.25">
      <c r="A305" s="1">
        <v>297</v>
      </c>
      <c r="B305" s="1" t="str">
        <f>"00101520"</f>
        <v>00101520</v>
      </c>
      <c r="C305" s="1" t="s">
        <v>3</v>
      </c>
    </row>
    <row r="306" spans="1:3" x14ac:dyDescent="0.25">
      <c r="A306" s="1">
        <v>298</v>
      </c>
      <c r="B306" s="1" t="str">
        <f>"00102054"</f>
        <v>00102054</v>
      </c>
      <c r="C306" s="1" t="s">
        <v>3</v>
      </c>
    </row>
    <row r="307" spans="1:3" x14ac:dyDescent="0.25">
      <c r="A307" s="1">
        <v>299</v>
      </c>
      <c r="B307" s="1" t="str">
        <f>"00102301"</f>
        <v>00102301</v>
      </c>
      <c r="C307" s="1" t="s">
        <v>3</v>
      </c>
    </row>
    <row r="308" spans="1:3" x14ac:dyDescent="0.25">
      <c r="A308" s="1">
        <v>300</v>
      </c>
      <c r="B308" s="1" t="str">
        <f>"00103290"</f>
        <v>00103290</v>
      </c>
      <c r="C308" s="1" t="s">
        <v>3</v>
      </c>
    </row>
    <row r="309" spans="1:3" x14ac:dyDescent="0.25">
      <c r="A309" s="1">
        <v>301</v>
      </c>
      <c r="B309" s="1" t="str">
        <f>"00103848"</f>
        <v>00103848</v>
      </c>
      <c r="C309" s="1" t="s">
        <v>3</v>
      </c>
    </row>
    <row r="310" spans="1:3" x14ac:dyDescent="0.25">
      <c r="A310" s="1">
        <v>302</v>
      </c>
      <c r="B310" s="1" t="str">
        <f>"00104053"</f>
        <v>00104053</v>
      </c>
      <c r="C310" s="1" t="s">
        <v>3</v>
      </c>
    </row>
    <row r="311" spans="1:3" x14ac:dyDescent="0.25">
      <c r="A311" s="1">
        <v>303</v>
      </c>
      <c r="B311" s="1" t="str">
        <f>"00104088"</f>
        <v>00104088</v>
      </c>
      <c r="C311" s="1" t="s">
        <v>3</v>
      </c>
    </row>
    <row r="312" spans="1:3" x14ac:dyDescent="0.25">
      <c r="A312" s="1">
        <v>304</v>
      </c>
      <c r="B312" s="1" t="str">
        <f>"00104204"</f>
        <v>00104204</v>
      </c>
      <c r="C312" s="1" t="s">
        <v>3</v>
      </c>
    </row>
    <row r="313" spans="1:3" x14ac:dyDescent="0.25">
      <c r="A313" s="1">
        <v>305</v>
      </c>
      <c r="B313" s="1" t="str">
        <f>"00104221"</f>
        <v>00104221</v>
      </c>
      <c r="C313" s="1" t="s">
        <v>3</v>
      </c>
    </row>
    <row r="314" spans="1:3" x14ac:dyDescent="0.25">
      <c r="A314" s="1">
        <v>306</v>
      </c>
      <c r="B314" s="1" t="str">
        <f>"00104242"</f>
        <v>00104242</v>
      </c>
      <c r="C314" s="1" t="s">
        <v>3</v>
      </c>
    </row>
    <row r="315" spans="1:3" x14ac:dyDescent="0.25">
      <c r="A315" s="1">
        <v>307</v>
      </c>
      <c r="B315" s="1" t="str">
        <f>"00104308"</f>
        <v>00104308</v>
      </c>
      <c r="C315" s="1" t="s">
        <v>3</v>
      </c>
    </row>
    <row r="316" spans="1:3" x14ac:dyDescent="0.25">
      <c r="A316" s="1">
        <v>308</v>
      </c>
      <c r="B316" s="1" t="str">
        <f>"00104430"</f>
        <v>00104430</v>
      </c>
      <c r="C316" s="1" t="s">
        <v>3</v>
      </c>
    </row>
    <row r="317" spans="1:3" x14ac:dyDescent="0.25">
      <c r="A317" s="1">
        <v>309</v>
      </c>
      <c r="B317" s="1" t="str">
        <f>"00104442"</f>
        <v>00104442</v>
      </c>
      <c r="C317" s="1" t="s">
        <v>3</v>
      </c>
    </row>
    <row r="318" spans="1:3" x14ac:dyDescent="0.25">
      <c r="A318" s="1">
        <v>310</v>
      </c>
      <c r="B318" s="1" t="str">
        <f>"00104458"</f>
        <v>00104458</v>
      </c>
      <c r="C318" s="1" t="s">
        <v>3</v>
      </c>
    </row>
    <row r="319" spans="1:3" x14ac:dyDescent="0.25">
      <c r="A319" s="1">
        <v>311</v>
      </c>
      <c r="B319" s="1" t="str">
        <f>"00104486"</f>
        <v>00104486</v>
      </c>
      <c r="C319" s="1" t="s">
        <v>3</v>
      </c>
    </row>
    <row r="320" spans="1:3" x14ac:dyDescent="0.25">
      <c r="A320" s="1">
        <v>312</v>
      </c>
      <c r="B320" s="1" t="str">
        <f>"00104541"</f>
        <v>00104541</v>
      </c>
      <c r="C320" s="1" t="s">
        <v>3</v>
      </c>
    </row>
    <row r="321" spans="1:3" x14ac:dyDescent="0.25">
      <c r="A321" s="1">
        <v>313</v>
      </c>
      <c r="B321" s="1" t="str">
        <f>"00104542"</f>
        <v>00104542</v>
      </c>
      <c r="C321" s="1" t="s">
        <v>3</v>
      </c>
    </row>
    <row r="322" spans="1:3" x14ac:dyDescent="0.25">
      <c r="A322" s="1">
        <v>314</v>
      </c>
      <c r="B322" s="1" t="str">
        <f>"00104711"</f>
        <v>00104711</v>
      </c>
      <c r="C322" s="1" t="s">
        <v>3</v>
      </c>
    </row>
    <row r="323" spans="1:3" x14ac:dyDescent="0.25">
      <c r="A323" s="1">
        <v>315</v>
      </c>
      <c r="B323" s="1" t="str">
        <f>"00104736"</f>
        <v>00104736</v>
      </c>
      <c r="C323" s="1" t="s">
        <v>3</v>
      </c>
    </row>
    <row r="324" spans="1:3" x14ac:dyDescent="0.25">
      <c r="A324" s="1">
        <v>316</v>
      </c>
      <c r="B324" s="1" t="str">
        <f>"00104797"</f>
        <v>00104797</v>
      </c>
      <c r="C324" s="1" t="s">
        <v>3</v>
      </c>
    </row>
    <row r="325" spans="1:3" x14ac:dyDescent="0.25">
      <c r="A325" s="1">
        <v>317</v>
      </c>
      <c r="B325" s="1" t="str">
        <f>"00104818"</f>
        <v>00104818</v>
      </c>
      <c r="C325" s="1" t="s">
        <v>3</v>
      </c>
    </row>
    <row r="326" spans="1:3" x14ac:dyDescent="0.25">
      <c r="A326" s="1">
        <v>318</v>
      </c>
      <c r="B326" s="1" t="str">
        <f>"00104946"</f>
        <v>00104946</v>
      </c>
      <c r="C326" s="1" t="s">
        <v>3</v>
      </c>
    </row>
    <row r="327" spans="1:3" x14ac:dyDescent="0.25">
      <c r="A327" s="1">
        <v>319</v>
      </c>
      <c r="B327" s="1" t="str">
        <f>"00104982"</f>
        <v>00104982</v>
      </c>
      <c r="C327" s="1" t="s">
        <v>3</v>
      </c>
    </row>
    <row r="328" spans="1:3" x14ac:dyDescent="0.25">
      <c r="A328" s="1">
        <v>320</v>
      </c>
      <c r="B328" s="1" t="str">
        <f>"00105100"</f>
        <v>00105100</v>
      </c>
      <c r="C328" s="1" t="s">
        <v>3</v>
      </c>
    </row>
    <row r="329" spans="1:3" x14ac:dyDescent="0.25">
      <c r="A329" s="1">
        <v>321</v>
      </c>
      <c r="B329" s="1" t="str">
        <f>"00105220"</f>
        <v>00105220</v>
      </c>
      <c r="C329" s="1" t="s">
        <v>3</v>
      </c>
    </row>
    <row r="330" spans="1:3" x14ac:dyDescent="0.25">
      <c r="A330" s="1">
        <v>322</v>
      </c>
      <c r="B330" s="1" t="str">
        <f>"00105244"</f>
        <v>00105244</v>
      </c>
      <c r="C330" s="1" t="s">
        <v>3</v>
      </c>
    </row>
    <row r="331" spans="1:3" x14ac:dyDescent="0.25">
      <c r="A331" s="1">
        <v>323</v>
      </c>
      <c r="B331" s="1" t="str">
        <f>"00105436"</f>
        <v>00105436</v>
      </c>
      <c r="C331" s="1" t="s">
        <v>3</v>
      </c>
    </row>
    <row r="332" spans="1:3" x14ac:dyDescent="0.25">
      <c r="A332" s="1">
        <v>324</v>
      </c>
      <c r="B332" s="1" t="str">
        <f>"00105445"</f>
        <v>00105445</v>
      </c>
      <c r="C332" s="1" t="s">
        <v>3</v>
      </c>
    </row>
    <row r="333" spans="1:3" x14ac:dyDescent="0.25">
      <c r="A333" s="1">
        <v>325</v>
      </c>
      <c r="B333" s="1" t="str">
        <f>"00105651"</f>
        <v>00105651</v>
      </c>
      <c r="C333" s="1" t="s">
        <v>3</v>
      </c>
    </row>
    <row r="334" spans="1:3" x14ac:dyDescent="0.25">
      <c r="A334" s="1">
        <v>326</v>
      </c>
      <c r="B334" s="1" t="str">
        <f>"00105657"</f>
        <v>00105657</v>
      </c>
      <c r="C334" s="1" t="s">
        <v>3</v>
      </c>
    </row>
    <row r="335" spans="1:3" x14ac:dyDescent="0.25">
      <c r="A335" s="1">
        <v>327</v>
      </c>
      <c r="B335" s="1" t="str">
        <f>"00106451"</f>
        <v>00106451</v>
      </c>
      <c r="C335" s="1" t="s">
        <v>3</v>
      </c>
    </row>
    <row r="336" spans="1:3" x14ac:dyDescent="0.25">
      <c r="A336" s="1">
        <v>328</v>
      </c>
      <c r="B336" s="1" t="str">
        <f>"00106902"</f>
        <v>00106902</v>
      </c>
      <c r="C336" s="1" t="s">
        <v>3</v>
      </c>
    </row>
    <row r="337" spans="1:3" x14ac:dyDescent="0.25">
      <c r="A337" s="1">
        <v>329</v>
      </c>
      <c r="B337" s="1" t="str">
        <f>"00106963"</f>
        <v>00106963</v>
      </c>
      <c r="C337" s="1" t="s">
        <v>3</v>
      </c>
    </row>
    <row r="338" spans="1:3" x14ac:dyDescent="0.25">
      <c r="A338" s="1">
        <v>330</v>
      </c>
      <c r="B338" s="1" t="str">
        <f>"00107076"</f>
        <v>00107076</v>
      </c>
      <c r="C338" s="1" t="s">
        <v>3</v>
      </c>
    </row>
    <row r="339" spans="1:3" x14ac:dyDescent="0.25">
      <c r="A339" s="1">
        <v>331</v>
      </c>
      <c r="B339" s="1" t="str">
        <f>"00107094"</f>
        <v>00107094</v>
      </c>
      <c r="C339" s="1" t="s">
        <v>3</v>
      </c>
    </row>
    <row r="340" spans="1:3" x14ac:dyDescent="0.25">
      <c r="A340" s="1">
        <v>332</v>
      </c>
      <c r="B340" s="1" t="str">
        <f>"00107114"</f>
        <v>00107114</v>
      </c>
      <c r="C340" s="1" t="s">
        <v>3</v>
      </c>
    </row>
    <row r="341" spans="1:3" x14ac:dyDescent="0.25">
      <c r="A341" s="1">
        <v>333</v>
      </c>
      <c r="B341" s="1" t="str">
        <f>"00107141"</f>
        <v>00107141</v>
      </c>
      <c r="C341" s="1" t="s">
        <v>3</v>
      </c>
    </row>
    <row r="342" spans="1:3" x14ac:dyDescent="0.25">
      <c r="A342" s="1">
        <v>334</v>
      </c>
      <c r="B342" s="1" t="str">
        <f>"00107246"</f>
        <v>00107246</v>
      </c>
      <c r="C342" s="1" t="s">
        <v>3</v>
      </c>
    </row>
    <row r="343" spans="1:3" x14ac:dyDescent="0.25">
      <c r="A343" s="1">
        <v>335</v>
      </c>
      <c r="B343" s="1" t="str">
        <f>"00108269"</f>
        <v>00108269</v>
      </c>
      <c r="C343" s="1" t="s">
        <v>3</v>
      </c>
    </row>
    <row r="344" spans="1:3" x14ac:dyDescent="0.25">
      <c r="A344" s="1">
        <v>336</v>
      </c>
      <c r="B344" s="1" t="str">
        <f>"00108465"</f>
        <v>00108465</v>
      </c>
      <c r="C344" s="1" t="s">
        <v>3</v>
      </c>
    </row>
    <row r="345" spans="1:3" x14ac:dyDescent="0.25">
      <c r="A345" s="1">
        <v>337</v>
      </c>
      <c r="B345" s="1" t="str">
        <f>"00108710"</f>
        <v>00108710</v>
      </c>
      <c r="C345" s="1" t="s">
        <v>3</v>
      </c>
    </row>
    <row r="346" spans="1:3" x14ac:dyDescent="0.25">
      <c r="A346" s="1">
        <v>338</v>
      </c>
      <c r="B346" s="1" t="str">
        <f>"00108730"</f>
        <v>00108730</v>
      </c>
      <c r="C346" s="1" t="s">
        <v>3</v>
      </c>
    </row>
    <row r="347" spans="1:3" x14ac:dyDescent="0.25">
      <c r="A347" s="1">
        <v>339</v>
      </c>
      <c r="B347" s="1" t="str">
        <f>"00108764"</f>
        <v>00108764</v>
      </c>
      <c r="C347" s="1" t="s">
        <v>3</v>
      </c>
    </row>
    <row r="348" spans="1:3" x14ac:dyDescent="0.25">
      <c r="A348" s="1">
        <v>340</v>
      </c>
      <c r="B348" s="1" t="str">
        <f>"00108823"</f>
        <v>00108823</v>
      </c>
      <c r="C348" s="1" t="s">
        <v>3</v>
      </c>
    </row>
    <row r="349" spans="1:3" x14ac:dyDescent="0.25">
      <c r="A349" s="1">
        <v>341</v>
      </c>
      <c r="B349" s="1" t="str">
        <f>"00108999"</f>
        <v>00108999</v>
      </c>
      <c r="C349" s="1" t="s">
        <v>3</v>
      </c>
    </row>
    <row r="350" spans="1:3" x14ac:dyDescent="0.25">
      <c r="A350" s="1">
        <v>342</v>
      </c>
      <c r="B350" s="1" t="str">
        <f>"00109519"</f>
        <v>00109519</v>
      </c>
      <c r="C350" s="1" t="s">
        <v>3</v>
      </c>
    </row>
    <row r="351" spans="1:3" x14ac:dyDescent="0.25">
      <c r="A351" s="1">
        <v>343</v>
      </c>
      <c r="B351" s="1" t="str">
        <f>"00109594"</f>
        <v>00109594</v>
      </c>
      <c r="C351" s="1" t="s">
        <v>3</v>
      </c>
    </row>
    <row r="352" spans="1:3" x14ac:dyDescent="0.25">
      <c r="A352" s="1">
        <v>344</v>
      </c>
      <c r="B352" s="1" t="str">
        <f>"00109958"</f>
        <v>00109958</v>
      </c>
      <c r="C352" s="1" t="s">
        <v>3</v>
      </c>
    </row>
    <row r="353" spans="1:3" x14ac:dyDescent="0.25">
      <c r="A353" s="1">
        <v>345</v>
      </c>
      <c r="B353" s="1" t="str">
        <f>"00110246"</f>
        <v>00110246</v>
      </c>
      <c r="C353" s="1" t="s">
        <v>3</v>
      </c>
    </row>
    <row r="354" spans="1:3" x14ac:dyDescent="0.25">
      <c r="A354" s="1">
        <v>346</v>
      </c>
      <c r="B354" s="1" t="str">
        <f>"00111203"</f>
        <v>00111203</v>
      </c>
      <c r="C354" s="1" t="s">
        <v>3</v>
      </c>
    </row>
    <row r="355" spans="1:3" x14ac:dyDescent="0.25">
      <c r="A355" s="1">
        <v>347</v>
      </c>
      <c r="B355" s="1" t="str">
        <f>"00111263"</f>
        <v>00111263</v>
      </c>
      <c r="C355" s="1" t="s">
        <v>3</v>
      </c>
    </row>
    <row r="356" spans="1:3" x14ac:dyDescent="0.25">
      <c r="A356" s="1">
        <v>348</v>
      </c>
      <c r="B356" s="1" t="str">
        <f>"00111359"</f>
        <v>00111359</v>
      </c>
      <c r="C356" s="1" t="s">
        <v>3</v>
      </c>
    </row>
    <row r="357" spans="1:3" x14ac:dyDescent="0.25">
      <c r="A357" s="1">
        <v>349</v>
      </c>
      <c r="B357" s="1" t="str">
        <f>"00111449"</f>
        <v>00111449</v>
      </c>
      <c r="C357" s="1" t="s">
        <v>3</v>
      </c>
    </row>
    <row r="358" spans="1:3" x14ac:dyDescent="0.25">
      <c r="A358" s="1">
        <v>350</v>
      </c>
      <c r="B358" s="1" t="str">
        <f>"00111786"</f>
        <v>00111786</v>
      </c>
      <c r="C358" s="1" t="s">
        <v>3</v>
      </c>
    </row>
    <row r="359" spans="1:3" x14ac:dyDescent="0.25">
      <c r="A359" s="1">
        <v>351</v>
      </c>
      <c r="B359" s="1" t="str">
        <f>"00111791"</f>
        <v>00111791</v>
      </c>
      <c r="C359" s="1" t="s">
        <v>3</v>
      </c>
    </row>
    <row r="360" spans="1:3" x14ac:dyDescent="0.25">
      <c r="A360" s="1">
        <v>352</v>
      </c>
      <c r="B360" s="1" t="str">
        <f>"00111904"</f>
        <v>00111904</v>
      </c>
      <c r="C360" s="1" t="s">
        <v>3</v>
      </c>
    </row>
    <row r="361" spans="1:3" x14ac:dyDescent="0.25">
      <c r="A361" s="1">
        <v>353</v>
      </c>
      <c r="B361" s="1" t="str">
        <f>"00112310"</f>
        <v>00112310</v>
      </c>
      <c r="C361" s="1" t="s">
        <v>3</v>
      </c>
    </row>
    <row r="362" spans="1:3" x14ac:dyDescent="0.25">
      <c r="A362" s="1">
        <v>354</v>
      </c>
      <c r="B362" s="1" t="str">
        <f>"00112325"</f>
        <v>00112325</v>
      </c>
      <c r="C362" s="1" t="s">
        <v>3</v>
      </c>
    </row>
    <row r="363" spans="1:3" x14ac:dyDescent="0.25">
      <c r="A363" s="1">
        <v>355</v>
      </c>
      <c r="B363" s="1" t="str">
        <f>"00112697"</f>
        <v>00112697</v>
      </c>
      <c r="C363" s="1" t="s">
        <v>3</v>
      </c>
    </row>
    <row r="364" spans="1:3" x14ac:dyDescent="0.25">
      <c r="A364" s="1">
        <v>356</v>
      </c>
      <c r="B364" s="1" t="str">
        <f>"00112726"</f>
        <v>00112726</v>
      </c>
      <c r="C364" s="1" t="s">
        <v>3</v>
      </c>
    </row>
    <row r="365" spans="1:3" x14ac:dyDescent="0.25">
      <c r="A365" s="1">
        <v>357</v>
      </c>
      <c r="B365" s="1" t="str">
        <f>"00112803"</f>
        <v>00112803</v>
      </c>
      <c r="C365" s="1" t="s">
        <v>3</v>
      </c>
    </row>
    <row r="366" spans="1:3" x14ac:dyDescent="0.25">
      <c r="A366" s="1">
        <v>358</v>
      </c>
      <c r="B366" s="1" t="str">
        <f>"00113014"</f>
        <v>00113014</v>
      </c>
      <c r="C366" s="1" t="s">
        <v>3</v>
      </c>
    </row>
    <row r="367" spans="1:3" x14ac:dyDescent="0.25">
      <c r="A367" s="1">
        <v>359</v>
      </c>
      <c r="B367" s="1" t="str">
        <f>"00113195"</f>
        <v>00113195</v>
      </c>
      <c r="C367" s="1" t="s">
        <v>3</v>
      </c>
    </row>
    <row r="368" spans="1:3" x14ac:dyDescent="0.25">
      <c r="A368" s="1">
        <v>360</v>
      </c>
      <c r="B368" s="1" t="str">
        <f>"00113260"</f>
        <v>00113260</v>
      </c>
      <c r="C368" s="1" t="s">
        <v>3</v>
      </c>
    </row>
    <row r="369" spans="1:3" x14ac:dyDescent="0.25">
      <c r="A369" s="1">
        <v>361</v>
      </c>
      <c r="B369" s="1" t="str">
        <f>"00113367"</f>
        <v>00113367</v>
      </c>
      <c r="C369" s="1" t="s">
        <v>3</v>
      </c>
    </row>
    <row r="370" spans="1:3" x14ac:dyDescent="0.25">
      <c r="A370" s="1">
        <v>362</v>
      </c>
      <c r="B370" s="1" t="str">
        <f>"00113402"</f>
        <v>00113402</v>
      </c>
      <c r="C370" s="1" t="s">
        <v>3</v>
      </c>
    </row>
    <row r="371" spans="1:3" x14ac:dyDescent="0.25">
      <c r="A371" s="1">
        <v>363</v>
      </c>
      <c r="B371" s="1" t="str">
        <f>"00113454"</f>
        <v>00113454</v>
      </c>
      <c r="C371" s="1" t="s">
        <v>3</v>
      </c>
    </row>
    <row r="372" spans="1:3" x14ac:dyDescent="0.25">
      <c r="A372" s="1">
        <v>364</v>
      </c>
      <c r="B372" s="1" t="str">
        <f>"00113480"</f>
        <v>00113480</v>
      </c>
      <c r="C372" s="1" t="s">
        <v>3</v>
      </c>
    </row>
    <row r="373" spans="1:3" x14ac:dyDescent="0.25">
      <c r="A373" s="1">
        <v>365</v>
      </c>
      <c r="B373" s="1" t="str">
        <f>"00113559"</f>
        <v>00113559</v>
      </c>
      <c r="C373" s="1" t="s">
        <v>3</v>
      </c>
    </row>
    <row r="374" spans="1:3" x14ac:dyDescent="0.25">
      <c r="A374" s="1">
        <v>366</v>
      </c>
      <c r="B374" s="1" t="str">
        <f>"00113661"</f>
        <v>00113661</v>
      </c>
      <c r="C374" s="1" t="s">
        <v>3</v>
      </c>
    </row>
    <row r="375" spans="1:3" x14ac:dyDescent="0.25">
      <c r="A375" s="1">
        <v>367</v>
      </c>
      <c r="B375" s="1" t="str">
        <f>"00113701"</f>
        <v>00113701</v>
      </c>
      <c r="C375" s="1" t="s">
        <v>3</v>
      </c>
    </row>
    <row r="376" spans="1:3" x14ac:dyDescent="0.25">
      <c r="A376" s="1">
        <v>368</v>
      </c>
      <c r="B376" s="1" t="str">
        <f>"00113706"</f>
        <v>00113706</v>
      </c>
      <c r="C376" s="1" t="s">
        <v>3</v>
      </c>
    </row>
    <row r="377" spans="1:3" x14ac:dyDescent="0.25">
      <c r="A377" s="1">
        <v>369</v>
      </c>
      <c r="B377" s="1" t="str">
        <f>"00113769"</f>
        <v>00113769</v>
      </c>
      <c r="C377" s="1" t="s">
        <v>3</v>
      </c>
    </row>
    <row r="378" spans="1:3" x14ac:dyDescent="0.25">
      <c r="A378" s="1">
        <v>370</v>
      </c>
      <c r="B378" s="1" t="str">
        <f>"00113823"</f>
        <v>00113823</v>
      </c>
      <c r="C378" s="1" t="s">
        <v>3</v>
      </c>
    </row>
    <row r="379" spans="1:3" x14ac:dyDescent="0.25">
      <c r="A379" s="1">
        <v>371</v>
      </c>
      <c r="B379" s="1" t="str">
        <f>"00114112"</f>
        <v>00114112</v>
      </c>
      <c r="C379" s="1" t="s">
        <v>3</v>
      </c>
    </row>
    <row r="380" spans="1:3" x14ac:dyDescent="0.25">
      <c r="A380" s="1">
        <v>372</v>
      </c>
      <c r="B380" s="1" t="str">
        <f>"00114174"</f>
        <v>00114174</v>
      </c>
      <c r="C380" s="1" t="s">
        <v>3</v>
      </c>
    </row>
    <row r="381" spans="1:3" x14ac:dyDescent="0.25">
      <c r="A381" s="1">
        <v>373</v>
      </c>
      <c r="B381" s="1" t="str">
        <f>"00114311"</f>
        <v>00114311</v>
      </c>
      <c r="C381" s="1" t="s">
        <v>3</v>
      </c>
    </row>
    <row r="382" spans="1:3" x14ac:dyDescent="0.25">
      <c r="A382" s="1">
        <v>374</v>
      </c>
      <c r="B382" s="1" t="str">
        <f>"00114340"</f>
        <v>00114340</v>
      </c>
      <c r="C382" s="1" t="s">
        <v>3</v>
      </c>
    </row>
    <row r="383" spans="1:3" x14ac:dyDescent="0.25">
      <c r="A383" s="1">
        <v>375</v>
      </c>
      <c r="B383" s="1" t="str">
        <f>"00114422"</f>
        <v>00114422</v>
      </c>
      <c r="C383" s="1" t="s">
        <v>3</v>
      </c>
    </row>
    <row r="384" spans="1:3" x14ac:dyDescent="0.25">
      <c r="A384" s="1">
        <v>376</v>
      </c>
      <c r="B384" s="1" t="str">
        <f>"00114475"</f>
        <v>00114475</v>
      </c>
      <c r="C384" s="1" t="s">
        <v>3</v>
      </c>
    </row>
    <row r="385" spans="1:3" x14ac:dyDescent="0.25">
      <c r="A385" s="1">
        <v>377</v>
      </c>
      <c r="B385" s="1" t="str">
        <f>"00114479"</f>
        <v>00114479</v>
      </c>
      <c r="C385" s="1" t="s">
        <v>3</v>
      </c>
    </row>
    <row r="386" spans="1:3" x14ac:dyDescent="0.25">
      <c r="A386" s="1">
        <v>378</v>
      </c>
      <c r="B386" s="1" t="str">
        <f>"00114694"</f>
        <v>00114694</v>
      </c>
      <c r="C386" s="1" t="s">
        <v>3</v>
      </c>
    </row>
    <row r="387" spans="1:3" x14ac:dyDescent="0.25">
      <c r="A387" s="1">
        <v>379</v>
      </c>
      <c r="B387" s="1" t="str">
        <f>"00114871"</f>
        <v>00114871</v>
      </c>
      <c r="C387" s="1" t="s">
        <v>3</v>
      </c>
    </row>
    <row r="388" spans="1:3" x14ac:dyDescent="0.25">
      <c r="A388" s="1">
        <v>380</v>
      </c>
      <c r="B388" s="1" t="str">
        <f>"00114916"</f>
        <v>00114916</v>
      </c>
      <c r="C388" s="1" t="s">
        <v>3</v>
      </c>
    </row>
    <row r="389" spans="1:3" x14ac:dyDescent="0.25">
      <c r="A389" s="1">
        <v>381</v>
      </c>
      <c r="B389" s="1" t="str">
        <f>"00115009"</f>
        <v>00115009</v>
      </c>
      <c r="C389" s="1" t="s">
        <v>3</v>
      </c>
    </row>
    <row r="390" spans="1:3" x14ac:dyDescent="0.25">
      <c r="A390" s="1">
        <v>382</v>
      </c>
      <c r="B390" s="1" t="str">
        <f>"00115048"</f>
        <v>00115048</v>
      </c>
      <c r="C390" s="1" t="s">
        <v>3</v>
      </c>
    </row>
    <row r="391" spans="1:3" x14ac:dyDescent="0.25">
      <c r="A391" s="1">
        <v>383</v>
      </c>
      <c r="B391" s="1" t="str">
        <f>"00115113"</f>
        <v>00115113</v>
      </c>
      <c r="C391" s="1" t="s">
        <v>3</v>
      </c>
    </row>
    <row r="392" spans="1:3" x14ac:dyDescent="0.25">
      <c r="A392" s="1">
        <v>384</v>
      </c>
      <c r="B392" s="1" t="str">
        <f>"00115207"</f>
        <v>00115207</v>
      </c>
      <c r="C392" s="1" t="s">
        <v>3</v>
      </c>
    </row>
    <row r="393" spans="1:3" x14ac:dyDescent="0.25">
      <c r="A393" s="1">
        <v>385</v>
      </c>
      <c r="B393" s="1" t="str">
        <f>"00115343"</f>
        <v>00115343</v>
      </c>
      <c r="C393" s="1" t="s">
        <v>3</v>
      </c>
    </row>
    <row r="394" spans="1:3" x14ac:dyDescent="0.25">
      <c r="A394" s="1">
        <v>386</v>
      </c>
      <c r="B394" s="1" t="str">
        <f>"00115370"</f>
        <v>00115370</v>
      </c>
      <c r="C394" s="1" t="s">
        <v>3</v>
      </c>
    </row>
    <row r="395" spans="1:3" x14ac:dyDescent="0.25">
      <c r="A395" s="1">
        <v>387</v>
      </c>
      <c r="B395" s="1" t="str">
        <f>"00115391"</f>
        <v>00115391</v>
      </c>
      <c r="C395" s="1" t="s">
        <v>3</v>
      </c>
    </row>
    <row r="396" spans="1:3" x14ac:dyDescent="0.25">
      <c r="A396" s="1">
        <v>388</v>
      </c>
      <c r="B396" s="1" t="str">
        <f>"00115435"</f>
        <v>00115435</v>
      </c>
      <c r="C396" s="1" t="s">
        <v>3</v>
      </c>
    </row>
    <row r="397" spans="1:3" x14ac:dyDescent="0.25">
      <c r="A397" s="1">
        <v>389</v>
      </c>
      <c r="B397" s="1" t="str">
        <f>"00115440"</f>
        <v>00115440</v>
      </c>
      <c r="C397" s="1" t="s">
        <v>3</v>
      </c>
    </row>
    <row r="398" spans="1:3" x14ac:dyDescent="0.25">
      <c r="A398" s="1">
        <v>390</v>
      </c>
      <c r="B398" s="1" t="str">
        <f>"00115749"</f>
        <v>00115749</v>
      </c>
      <c r="C398" s="1" t="s">
        <v>3</v>
      </c>
    </row>
    <row r="399" spans="1:3" x14ac:dyDescent="0.25">
      <c r="A399" s="1">
        <v>391</v>
      </c>
      <c r="B399" s="1" t="str">
        <f>"00115792"</f>
        <v>00115792</v>
      </c>
      <c r="C399" s="1" t="s">
        <v>3</v>
      </c>
    </row>
    <row r="400" spans="1:3" x14ac:dyDescent="0.25">
      <c r="A400" s="1">
        <v>392</v>
      </c>
      <c r="B400" s="1" t="str">
        <f>"00115894"</f>
        <v>00115894</v>
      </c>
      <c r="C400" s="1" t="s">
        <v>3</v>
      </c>
    </row>
    <row r="401" spans="1:3" x14ac:dyDescent="0.25">
      <c r="A401" s="1">
        <v>393</v>
      </c>
      <c r="B401" s="1" t="str">
        <f>"00115896"</f>
        <v>00115896</v>
      </c>
      <c r="C401" s="1" t="s">
        <v>3</v>
      </c>
    </row>
    <row r="402" spans="1:3" x14ac:dyDescent="0.25">
      <c r="A402" s="1">
        <v>394</v>
      </c>
      <c r="B402" s="1" t="str">
        <f>"00115995"</f>
        <v>00115995</v>
      </c>
      <c r="C402" s="1" t="s">
        <v>3</v>
      </c>
    </row>
    <row r="403" spans="1:3" x14ac:dyDescent="0.25">
      <c r="A403" s="1">
        <v>395</v>
      </c>
      <c r="B403" s="1" t="str">
        <f>"00116049"</f>
        <v>00116049</v>
      </c>
      <c r="C403" s="1" t="s">
        <v>3</v>
      </c>
    </row>
    <row r="404" spans="1:3" x14ac:dyDescent="0.25">
      <c r="A404" s="1">
        <v>396</v>
      </c>
      <c r="B404" s="1" t="str">
        <f>"00116143"</f>
        <v>00116143</v>
      </c>
      <c r="C404" s="1" t="s">
        <v>3</v>
      </c>
    </row>
    <row r="405" spans="1:3" x14ac:dyDescent="0.25">
      <c r="A405" s="1">
        <v>397</v>
      </c>
      <c r="B405" s="1" t="str">
        <f>"00116230"</f>
        <v>00116230</v>
      </c>
      <c r="C405" s="1" t="s">
        <v>3</v>
      </c>
    </row>
    <row r="406" spans="1:3" x14ac:dyDescent="0.25">
      <c r="A406" s="1">
        <v>398</v>
      </c>
      <c r="B406" s="1" t="str">
        <f>"00116253"</f>
        <v>00116253</v>
      </c>
      <c r="C406" s="1" t="s">
        <v>3</v>
      </c>
    </row>
    <row r="407" spans="1:3" x14ac:dyDescent="0.25">
      <c r="A407" s="1">
        <v>399</v>
      </c>
      <c r="B407" s="1" t="str">
        <f>"00116324"</f>
        <v>00116324</v>
      </c>
      <c r="C407" s="1" t="s">
        <v>3</v>
      </c>
    </row>
    <row r="408" spans="1:3" x14ac:dyDescent="0.25">
      <c r="A408" s="1">
        <v>400</v>
      </c>
      <c r="B408" s="1" t="str">
        <f>"00116359"</f>
        <v>00116359</v>
      </c>
      <c r="C408" s="1" t="s">
        <v>3</v>
      </c>
    </row>
    <row r="409" spans="1:3" x14ac:dyDescent="0.25">
      <c r="A409" s="1">
        <v>401</v>
      </c>
      <c r="B409" s="1" t="str">
        <f>"00116793"</f>
        <v>00116793</v>
      </c>
      <c r="C409" s="1" t="s">
        <v>3</v>
      </c>
    </row>
    <row r="410" spans="1:3" x14ac:dyDescent="0.25">
      <c r="A410" s="1">
        <v>402</v>
      </c>
      <c r="B410" s="1" t="str">
        <f>"00116953"</f>
        <v>00116953</v>
      </c>
      <c r="C410" s="1" t="s">
        <v>3</v>
      </c>
    </row>
    <row r="411" spans="1:3" x14ac:dyDescent="0.25">
      <c r="A411" s="1">
        <v>403</v>
      </c>
      <c r="B411" s="1" t="str">
        <f>"00117122"</f>
        <v>00117122</v>
      </c>
      <c r="C411" s="1" t="s">
        <v>3</v>
      </c>
    </row>
    <row r="412" spans="1:3" x14ac:dyDescent="0.25">
      <c r="A412" s="1">
        <v>404</v>
      </c>
      <c r="B412" s="1" t="str">
        <f>"00117128"</f>
        <v>00117128</v>
      </c>
      <c r="C412" s="1" t="s">
        <v>3</v>
      </c>
    </row>
    <row r="413" spans="1:3" x14ac:dyDescent="0.25">
      <c r="A413" s="1">
        <v>405</v>
      </c>
      <c r="B413" s="1" t="str">
        <f>"00117162"</f>
        <v>00117162</v>
      </c>
      <c r="C413" s="1" t="s">
        <v>3</v>
      </c>
    </row>
    <row r="414" spans="1:3" x14ac:dyDescent="0.25">
      <c r="A414" s="1">
        <v>406</v>
      </c>
      <c r="B414" s="1" t="str">
        <f>"00117185"</f>
        <v>00117185</v>
      </c>
      <c r="C414" s="1" t="s">
        <v>3</v>
      </c>
    </row>
    <row r="415" spans="1:3" x14ac:dyDescent="0.25">
      <c r="A415" s="1">
        <v>407</v>
      </c>
      <c r="B415" s="1" t="str">
        <f>"00117259"</f>
        <v>00117259</v>
      </c>
      <c r="C415" s="1" t="s">
        <v>3</v>
      </c>
    </row>
    <row r="416" spans="1:3" x14ac:dyDescent="0.25">
      <c r="A416" s="1">
        <v>408</v>
      </c>
      <c r="B416" s="1" t="str">
        <f>"00117267"</f>
        <v>00117267</v>
      </c>
      <c r="C416" s="1" t="s">
        <v>3</v>
      </c>
    </row>
    <row r="417" spans="1:3" x14ac:dyDescent="0.25">
      <c r="A417" s="1">
        <v>409</v>
      </c>
      <c r="B417" s="1" t="str">
        <f>"00117308"</f>
        <v>00117308</v>
      </c>
      <c r="C417" s="1" t="s">
        <v>3</v>
      </c>
    </row>
    <row r="418" spans="1:3" x14ac:dyDescent="0.25">
      <c r="A418" s="1">
        <v>410</v>
      </c>
      <c r="B418" s="1" t="str">
        <f>"00117314"</f>
        <v>00117314</v>
      </c>
      <c r="C418" s="1" t="s">
        <v>3</v>
      </c>
    </row>
    <row r="419" spans="1:3" x14ac:dyDescent="0.25">
      <c r="A419" s="1">
        <v>411</v>
      </c>
      <c r="B419" s="1" t="str">
        <f>"00117358"</f>
        <v>00117358</v>
      </c>
      <c r="C419" s="1" t="s">
        <v>3</v>
      </c>
    </row>
    <row r="420" spans="1:3" x14ac:dyDescent="0.25">
      <c r="A420" s="1">
        <v>412</v>
      </c>
      <c r="B420" s="1" t="str">
        <f>"00117383"</f>
        <v>00117383</v>
      </c>
      <c r="C420" s="1" t="s">
        <v>3</v>
      </c>
    </row>
    <row r="421" spans="1:3" x14ac:dyDescent="0.25">
      <c r="A421" s="1">
        <v>413</v>
      </c>
      <c r="B421" s="1" t="str">
        <f>"00117407"</f>
        <v>00117407</v>
      </c>
      <c r="C421" s="1" t="s">
        <v>3</v>
      </c>
    </row>
    <row r="422" spans="1:3" x14ac:dyDescent="0.25">
      <c r="A422" s="1">
        <v>414</v>
      </c>
      <c r="B422" s="1" t="str">
        <f>"00117499"</f>
        <v>00117499</v>
      </c>
      <c r="C422" s="1" t="s">
        <v>3</v>
      </c>
    </row>
    <row r="423" spans="1:3" x14ac:dyDescent="0.25">
      <c r="A423" s="1">
        <v>415</v>
      </c>
      <c r="B423" s="1" t="str">
        <f>"00117605"</f>
        <v>00117605</v>
      </c>
      <c r="C423" s="1" t="s">
        <v>3</v>
      </c>
    </row>
    <row r="424" spans="1:3" x14ac:dyDescent="0.25">
      <c r="A424" s="1">
        <v>416</v>
      </c>
      <c r="B424" s="1" t="str">
        <f>"00117655"</f>
        <v>00117655</v>
      </c>
      <c r="C424" s="1" t="s">
        <v>3</v>
      </c>
    </row>
    <row r="425" spans="1:3" x14ac:dyDescent="0.25">
      <c r="A425" s="1">
        <v>417</v>
      </c>
      <c r="B425" s="1" t="str">
        <f>"00117683"</f>
        <v>00117683</v>
      </c>
      <c r="C425" s="1" t="s">
        <v>3</v>
      </c>
    </row>
    <row r="426" spans="1:3" x14ac:dyDescent="0.25">
      <c r="A426" s="1">
        <v>418</v>
      </c>
      <c r="B426" s="1" t="str">
        <f>"00117711"</f>
        <v>00117711</v>
      </c>
      <c r="C426" s="1" t="s">
        <v>3</v>
      </c>
    </row>
    <row r="427" spans="1:3" x14ac:dyDescent="0.25">
      <c r="A427" s="1">
        <v>419</v>
      </c>
      <c r="B427" s="1" t="str">
        <f>"00117933"</f>
        <v>00117933</v>
      </c>
      <c r="C427" s="1" t="s">
        <v>3</v>
      </c>
    </row>
    <row r="428" spans="1:3" x14ac:dyDescent="0.25">
      <c r="A428" s="1">
        <v>420</v>
      </c>
      <c r="B428" s="1" t="str">
        <f>"00118117"</f>
        <v>00118117</v>
      </c>
      <c r="C428" s="1" t="s">
        <v>3</v>
      </c>
    </row>
    <row r="429" spans="1:3" x14ac:dyDescent="0.25">
      <c r="A429" s="1">
        <v>421</v>
      </c>
      <c r="B429" s="1" t="str">
        <f>"00118150"</f>
        <v>00118150</v>
      </c>
      <c r="C429" s="1" t="s">
        <v>3</v>
      </c>
    </row>
    <row r="430" spans="1:3" x14ac:dyDescent="0.25">
      <c r="A430" s="1">
        <v>422</v>
      </c>
      <c r="B430" s="1" t="str">
        <f>"00118215"</f>
        <v>00118215</v>
      </c>
      <c r="C430" s="1" t="s">
        <v>3</v>
      </c>
    </row>
    <row r="431" spans="1:3" x14ac:dyDescent="0.25">
      <c r="A431" s="1">
        <v>423</v>
      </c>
      <c r="B431" s="1" t="str">
        <f>"00118216"</f>
        <v>00118216</v>
      </c>
      <c r="C431" s="1" t="s">
        <v>3</v>
      </c>
    </row>
    <row r="432" spans="1:3" x14ac:dyDescent="0.25">
      <c r="A432" s="1">
        <v>424</v>
      </c>
      <c r="B432" s="1" t="str">
        <f>"00118233"</f>
        <v>00118233</v>
      </c>
      <c r="C432" s="1" t="s">
        <v>3</v>
      </c>
    </row>
    <row r="433" spans="1:3" x14ac:dyDescent="0.25">
      <c r="A433" s="1">
        <v>425</v>
      </c>
      <c r="B433" s="1" t="str">
        <f>"00118288"</f>
        <v>00118288</v>
      </c>
      <c r="C433" s="1" t="s">
        <v>3</v>
      </c>
    </row>
    <row r="434" spans="1:3" x14ac:dyDescent="0.25">
      <c r="A434" s="1">
        <v>426</v>
      </c>
      <c r="B434" s="1" t="str">
        <f>"00118355"</f>
        <v>00118355</v>
      </c>
      <c r="C434" s="1" t="s">
        <v>3</v>
      </c>
    </row>
    <row r="435" spans="1:3" x14ac:dyDescent="0.25">
      <c r="A435" s="1">
        <v>427</v>
      </c>
      <c r="B435" s="1" t="str">
        <f>"00118362"</f>
        <v>00118362</v>
      </c>
      <c r="C435" s="1" t="s">
        <v>3</v>
      </c>
    </row>
    <row r="436" spans="1:3" x14ac:dyDescent="0.25">
      <c r="A436" s="1">
        <v>428</v>
      </c>
      <c r="B436" s="1" t="str">
        <f>"00118390"</f>
        <v>00118390</v>
      </c>
      <c r="C436" s="1" t="s">
        <v>3</v>
      </c>
    </row>
    <row r="437" spans="1:3" x14ac:dyDescent="0.25">
      <c r="A437" s="1">
        <v>429</v>
      </c>
      <c r="B437" s="1" t="str">
        <f>"00118398"</f>
        <v>00118398</v>
      </c>
      <c r="C437" s="1" t="s">
        <v>3</v>
      </c>
    </row>
    <row r="438" spans="1:3" x14ac:dyDescent="0.25">
      <c r="A438" s="1">
        <v>430</v>
      </c>
      <c r="B438" s="1" t="str">
        <f>"00118406"</f>
        <v>00118406</v>
      </c>
      <c r="C438" s="1" t="s">
        <v>3</v>
      </c>
    </row>
    <row r="439" spans="1:3" x14ac:dyDescent="0.25">
      <c r="A439" s="1">
        <v>431</v>
      </c>
      <c r="B439" s="1" t="str">
        <f>"00118408"</f>
        <v>00118408</v>
      </c>
      <c r="C439" s="1" t="s">
        <v>3</v>
      </c>
    </row>
    <row r="440" spans="1:3" x14ac:dyDescent="0.25">
      <c r="A440" s="1">
        <v>432</v>
      </c>
      <c r="B440" s="1" t="str">
        <f>"00118439"</f>
        <v>00118439</v>
      </c>
      <c r="C440" s="1" t="s">
        <v>3</v>
      </c>
    </row>
    <row r="441" spans="1:3" x14ac:dyDescent="0.25">
      <c r="A441" s="1">
        <v>433</v>
      </c>
      <c r="B441" s="1" t="str">
        <f>"00118651"</f>
        <v>00118651</v>
      </c>
      <c r="C441" s="1" t="s">
        <v>3</v>
      </c>
    </row>
    <row r="442" spans="1:3" x14ac:dyDescent="0.25">
      <c r="A442" s="1">
        <v>434</v>
      </c>
      <c r="B442" s="1" t="str">
        <f>"00118664"</f>
        <v>00118664</v>
      </c>
      <c r="C442" s="1" t="s">
        <v>3</v>
      </c>
    </row>
    <row r="443" spans="1:3" x14ac:dyDescent="0.25">
      <c r="A443" s="1">
        <v>435</v>
      </c>
      <c r="B443" s="1" t="str">
        <f>"00118759"</f>
        <v>00118759</v>
      </c>
      <c r="C443" s="1" t="s">
        <v>3</v>
      </c>
    </row>
    <row r="444" spans="1:3" x14ac:dyDescent="0.25">
      <c r="A444" s="1">
        <v>436</v>
      </c>
      <c r="B444" s="1" t="str">
        <f>"00118814"</f>
        <v>00118814</v>
      </c>
      <c r="C444" s="1" t="s">
        <v>3</v>
      </c>
    </row>
    <row r="445" spans="1:3" x14ac:dyDescent="0.25">
      <c r="A445" s="1">
        <v>437</v>
      </c>
      <c r="B445" s="1" t="str">
        <f>"00118866"</f>
        <v>00118866</v>
      </c>
      <c r="C445" s="1" t="s">
        <v>3</v>
      </c>
    </row>
    <row r="446" spans="1:3" x14ac:dyDescent="0.25">
      <c r="A446" s="1">
        <v>438</v>
      </c>
      <c r="B446" s="1" t="str">
        <f>"00118992"</f>
        <v>00118992</v>
      </c>
      <c r="C446" s="1" t="s">
        <v>3</v>
      </c>
    </row>
    <row r="447" spans="1:3" x14ac:dyDescent="0.25">
      <c r="A447" s="1">
        <v>439</v>
      </c>
      <c r="B447" s="1" t="str">
        <f>"00119032"</f>
        <v>00119032</v>
      </c>
      <c r="C447" s="1" t="s">
        <v>3</v>
      </c>
    </row>
    <row r="448" spans="1:3" x14ac:dyDescent="0.25">
      <c r="A448" s="1">
        <v>440</v>
      </c>
      <c r="B448" s="1" t="str">
        <f>"00119233"</f>
        <v>00119233</v>
      </c>
      <c r="C448" s="1" t="s">
        <v>3</v>
      </c>
    </row>
    <row r="449" spans="1:3" x14ac:dyDescent="0.25">
      <c r="A449" s="1">
        <v>441</v>
      </c>
      <c r="B449" s="1" t="str">
        <f>"00119257"</f>
        <v>00119257</v>
      </c>
      <c r="C449" s="1" t="s">
        <v>3</v>
      </c>
    </row>
    <row r="450" spans="1:3" x14ac:dyDescent="0.25">
      <c r="A450" s="1">
        <v>442</v>
      </c>
      <c r="B450" s="1" t="str">
        <f>"00119287"</f>
        <v>00119287</v>
      </c>
      <c r="C450" s="1" t="s">
        <v>3</v>
      </c>
    </row>
    <row r="451" spans="1:3" x14ac:dyDescent="0.25">
      <c r="A451" s="1">
        <v>443</v>
      </c>
      <c r="B451" s="1" t="str">
        <f>"00119413"</f>
        <v>00119413</v>
      </c>
      <c r="C451" s="1" t="s">
        <v>3</v>
      </c>
    </row>
    <row r="452" spans="1:3" x14ac:dyDescent="0.25">
      <c r="A452" s="1">
        <v>444</v>
      </c>
      <c r="B452" s="1" t="str">
        <f>"00119476"</f>
        <v>00119476</v>
      </c>
      <c r="C452" s="1" t="s">
        <v>3</v>
      </c>
    </row>
    <row r="453" spans="1:3" x14ac:dyDescent="0.25">
      <c r="A453" s="1">
        <v>445</v>
      </c>
      <c r="B453" s="1" t="str">
        <f>"00119710"</f>
        <v>00119710</v>
      </c>
      <c r="C453" s="1" t="s">
        <v>3</v>
      </c>
    </row>
    <row r="454" spans="1:3" x14ac:dyDescent="0.25">
      <c r="A454" s="1">
        <v>446</v>
      </c>
      <c r="B454" s="1" t="str">
        <f>"00119765"</f>
        <v>00119765</v>
      </c>
      <c r="C454" s="1" t="s">
        <v>3</v>
      </c>
    </row>
    <row r="455" spans="1:3" x14ac:dyDescent="0.25">
      <c r="A455" s="1">
        <v>447</v>
      </c>
      <c r="B455" s="1" t="str">
        <f>"00119856"</f>
        <v>00119856</v>
      </c>
      <c r="C455" s="1" t="s">
        <v>3</v>
      </c>
    </row>
    <row r="456" spans="1:3" x14ac:dyDescent="0.25">
      <c r="A456" s="1">
        <v>448</v>
      </c>
      <c r="B456" s="1" t="str">
        <f>"00120085"</f>
        <v>00120085</v>
      </c>
      <c r="C456" s="1" t="s">
        <v>3</v>
      </c>
    </row>
    <row r="457" spans="1:3" x14ac:dyDescent="0.25">
      <c r="A457" s="1">
        <v>449</v>
      </c>
      <c r="B457" s="1" t="str">
        <f>"00120106"</f>
        <v>00120106</v>
      </c>
      <c r="C457" s="1" t="s">
        <v>3</v>
      </c>
    </row>
    <row r="458" spans="1:3" x14ac:dyDescent="0.25">
      <c r="A458" s="1">
        <v>450</v>
      </c>
      <c r="B458" s="1" t="str">
        <f>"00120129"</f>
        <v>00120129</v>
      </c>
      <c r="C458" s="1" t="s">
        <v>3</v>
      </c>
    </row>
    <row r="459" spans="1:3" x14ac:dyDescent="0.25">
      <c r="A459" s="1">
        <v>451</v>
      </c>
      <c r="B459" s="1" t="str">
        <f>"00120170"</f>
        <v>00120170</v>
      </c>
      <c r="C459" s="1" t="s">
        <v>3</v>
      </c>
    </row>
    <row r="460" spans="1:3" x14ac:dyDescent="0.25">
      <c r="A460" s="1">
        <v>452</v>
      </c>
      <c r="B460" s="1" t="str">
        <f>"00120229"</f>
        <v>00120229</v>
      </c>
      <c r="C460" s="1" t="s">
        <v>3</v>
      </c>
    </row>
    <row r="461" spans="1:3" x14ac:dyDescent="0.25">
      <c r="A461" s="1">
        <v>453</v>
      </c>
      <c r="B461" s="1" t="str">
        <f>"00120254"</f>
        <v>00120254</v>
      </c>
      <c r="C461" s="1" t="s">
        <v>3</v>
      </c>
    </row>
    <row r="462" spans="1:3" x14ac:dyDescent="0.25">
      <c r="A462" s="1">
        <v>454</v>
      </c>
      <c r="B462" s="1" t="str">
        <f>"00120433"</f>
        <v>00120433</v>
      </c>
      <c r="C462" s="1" t="s">
        <v>3</v>
      </c>
    </row>
    <row r="463" spans="1:3" x14ac:dyDescent="0.25">
      <c r="A463" s="1">
        <v>455</v>
      </c>
      <c r="B463" s="1" t="str">
        <f>"00120471"</f>
        <v>00120471</v>
      </c>
      <c r="C463" s="1" t="s">
        <v>3</v>
      </c>
    </row>
    <row r="464" spans="1:3" x14ac:dyDescent="0.25">
      <c r="A464" s="1">
        <v>456</v>
      </c>
      <c r="B464" s="1" t="str">
        <f>"00120659"</f>
        <v>00120659</v>
      </c>
      <c r="C464" s="1" t="s">
        <v>3</v>
      </c>
    </row>
    <row r="465" spans="1:3" x14ac:dyDescent="0.25">
      <c r="A465" s="1">
        <v>457</v>
      </c>
      <c r="B465" s="1" t="str">
        <f>"00120699"</f>
        <v>00120699</v>
      </c>
      <c r="C465" s="1" t="s">
        <v>3</v>
      </c>
    </row>
    <row r="466" spans="1:3" x14ac:dyDescent="0.25">
      <c r="A466" s="1">
        <v>458</v>
      </c>
      <c r="B466" s="1" t="str">
        <f>"00120724"</f>
        <v>00120724</v>
      </c>
      <c r="C466" s="1" t="s">
        <v>3</v>
      </c>
    </row>
    <row r="467" spans="1:3" x14ac:dyDescent="0.25">
      <c r="A467" s="1">
        <v>459</v>
      </c>
      <c r="B467" s="1" t="str">
        <f>"00121021"</f>
        <v>00121021</v>
      </c>
      <c r="C467" s="1" t="s">
        <v>3</v>
      </c>
    </row>
    <row r="468" spans="1:3" x14ac:dyDescent="0.25">
      <c r="A468" s="1">
        <v>460</v>
      </c>
      <c r="B468" s="1" t="str">
        <f>"00121059"</f>
        <v>00121059</v>
      </c>
      <c r="C468" s="1" t="s">
        <v>3</v>
      </c>
    </row>
    <row r="469" spans="1:3" x14ac:dyDescent="0.25">
      <c r="A469" s="1">
        <v>461</v>
      </c>
      <c r="B469" s="1" t="str">
        <f>"00121065"</f>
        <v>00121065</v>
      </c>
      <c r="C469" s="1" t="s">
        <v>3</v>
      </c>
    </row>
    <row r="470" spans="1:3" x14ac:dyDescent="0.25">
      <c r="A470" s="1">
        <v>462</v>
      </c>
      <c r="B470" s="1" t="str">
        <f>"00121072"</f>
        <v>00121072</v>
      </c>
      <c r="C470" s="1" t="s">
        <v>3</v>
      </c>
    </row>
    <row r="471" spans="1:3" x14ac:dyDescent="0.25">
      <c r="A471" s="1">
        <v>463</v>
      </c>
      <c r="B471" s="1" t="str">
        <f>"00121291"</f>
        <v>00121291</v>
      </c>
      <c r="C471" s="1" t="s">
        <v>3</v>
      </c>
    </row>
    <row r="472" spans="1:3" x14ac:dyDescent="0.25">
      <c r="A472" s="1">
        <v>464</v>
      </c>
      <c r="B472" s="1" t="str">
        <f>"00121343"</f>
        <v>00121343</v>
      </c>
      <c r="C472" s="1" t="s">
        <v>3</v>
      </c>
    </row>
    <row r="473" spans="1:3" x14ac:dyDescent="0.25">
      <c r="A473" s="1">
        <v>465</v>
      </c>
      <c r="B473" s="1" t="str">
        <f>"00121397"</f>
        <v>00121397</v>
      </c>
      <c r="C473" s="1" t="s">
        <v>3</v>
      </c>
    </row>
    <row r="474" spans="1:3" x14ac:dyDescent="0.25">
      <c r="A474" s="1">
        <v>466</v>
      </c>
      <c r="B474" s="1" t="str">
        <f>"00121406"</f>
        <v>00121406</v>
      </c>
      <c r="C474" s="1" t="s">
        <v>3</v>
      </c>
    </row>
    <row r="475" spans="1:3" x14ac:dyDescent="0.25">
      <c r="A475" s="1">
        <v>467</v>
      </c>
      <c r="B475" s="1" t="str">
        <f>"00121432"</f>
        <v>00121432</v>
      </c>
      <c r="C475" s="1" t="s">
        <v>3</v>
      </c>
    </row>
    <row r="476" spans="1:3" x14ac:dyDescent="0.25">
      <c r="A476" s="1">
        <v>468</v>
      </c>
      <c r="B476" s="1" t="str">
        <f>"00121443"</f>
        <v>00121443</v>
      </c>
      <c r="C476" s="1" t="s">
        <v>3</v>
      </c>
    </row>
    <row r="477" spans="1:3" x14ac:dyDescent="0.25">
      <c r="A477" s="1">
        <v>469</v>
      </c>
      <c r="B477" s="1" t="str">
        <f>"00121491"</f>
        <v>00121491</v>
      </c>
      <c r="C477" s="1" t="s">
        <v>3</v>
      </c>
    </row>
    <row r="478" spans="1:3" x14ac:dyDescent="0.25">
      <c r="A478" s="1">
        <v>470</v>
      </c>
      <c r="B478" s="1" t="str">
        <f>"00121662"</f>
        <v>00121662</v>
      </c>
      <c r="C478" s="1" t="s">
        <v>3</v>
      </c>
    </row>
    <row r="479" spans="1:3" x14ac:dyDescent="0.25">
      <c r="A479" s="1">
        <v>471</v>
      </c>
      <c r="B479" s="1" t="str">
        <f>"00121684"</f>
        <v>00121684</v>
      </c>
      <c r="C479" s="1" t="s">
        <v>3</v>
      </c>
    </row>
    <row r="480" spans="1:3" x14ac:dyDescent="0.25">
      <c r="A480" s="1">
        <v>472</v>
      </c>
      <c r="B480" s="1" t="str">
        <f>"00121752"</f>
        <v>00121752</v>
      </c>
      <c r="C480" s="1" t="s">
        <v>3</v>
      </c>
    </row>
    <row r="481" spans="1:3" x14ac:dyDescent="0.25">
      <c r="A481" s="1">
        <v>473</v>
      </c>
      <c r="B481" s="1" t="str">
        <f>"00121800"</f>
        <v>00121800</v>
      </c>
      <c r="C481" s="1" t="s">
        <v>3</v>
      </c>
    </row>
    <row r="482" spans="1:3" x14ac:dyDescent="0.25">
      <c r="A482" s="1">
        <v>474</v>
      </c>
      <c r="B482" s="1" t="str">
        <f>"00121826"</f>
        <v>00121826</v>
      </c>
      <c r="C482" s="1" t="s">
        <v>3</v>
      </c>
    </row>
    <row r="483" spans="1:3" x14ac:dyDescent="0.25">
      <c r="A483" s="1">
        <v>475</v>
      </c>
      <c r="B483" s="1" t="str">
        <f>"00121969"</f>
        <v>00121969</v>
      </c>
      <c r="C483" s="1" t="s">
        <v>3</v>
      </c>
    </row>
    <row r="484" spans="1:3" x14ac:dyDescent="0.25">
      <c r="A484" s="1">
        <v>476</v>
      </c>
      <c r="B484" s="1" t="str">
        <f>"00121988"</f>
        <v>00121988</v>
      </c>
      <c r="C484" s="1" t="s">
        <v>3</v>
      </c>
    </row>
    <row r="485" spans="1:3" x14ac:dyDescent="0.25">
      <c r="A485" s="1">
        <v>477</v>
      </c>
      <c r="B485" s="1" t="str">
        <f>"00122015"</f>
        <v>00122015</v>
      </c>
      <c r="C485" s="1" t="s">
        <v>3</v>
      </c>
    </row>
    <row r="486" spans="1:3" x14ac:dyDescent="0.25">
      <c r="A486" s="1">
        <v>478</v>
      </c>
      <c r="B486" s="1" t="str">
        <f>"00122056"</f>
        <v>00122056</v>
      </c>
      <c r="C486" s="1" t="s">
        <v>3</v>
      </c>
    </row>
    <row r="487" spans="1:3" x14ac:dyDescent="0.25">
      <c r="A487" s="1">
        <v>479</v>
      </c>
      <c r="B487" s="1" t="str">
        <f>"00122352"</f>
        <v>00122352</v>
      </c>
      <c r="C487" s="1" t="s">
        <v>3</v>
      </c>
    </row>
    <row r="488" spans="1:3" x14ac:dyDescent="0.25">
      <c r="A488" s="1">
        <v>480</v>
      </c>
      <c r="B488" s="1" t="str">
        <f>"00122437"</f>
        <v>00122437</v>
      </c>
      <c r="C488" s="1" t="s">
        <v>3</v>
      </c>
    </row>
    <row r="489" spans="1:3" x14ac:dyDescent="0.25">
      <c r="A489" s="1">
        <v>481</v>
      </c>
      <c r="B489" s="1" t="str">
        <f>"00122443"</f>
        <v>00122443</v>
      </c>
      <c r="C489" s="1" t="s">
        <v>3</v>
      </c>
    </row>
    <row r="490" spans="1:3" x14ac:dyDescent="0.25">
      <c r="A490" s="1">
        <v>482</v>
      </c>
      <c r="B490" s="1" t="str">
        <f>"00122587"</f>
        <v>00122587</v>
      </c>
      <c r="C490" s="1" t="s">
        <v>3</v>
      </c>
    </row>
    <row r="491" spans="1:3" x14ac:dyDescent="0.25">
      <c r="A491" s="1">
        <v>483</v>
      </c>
      <c r="B491" s="1" t="str">
        <f>"00122594"</f>
        <v>00122594</v>
      </c>
      <c r="C491" s="1" t="s">
        <v>3</v>
      </c>
    </row>
    <row r="492" spans="1:3" x14ac:dyDescent="0.25">
      <c r="A492" s="1">
        <v>484</v>
      </c>
      <c r="B492" s="1" t="str">
        <f>"00122658"</f>
        <v>00122658</v>
      </c>
      <c r="C492" s="1" t="s">
        <v>3</v>
      </c>
    </row>
    <row r="493" spans="1:3" x14ac:dyDescent="0.25">
      <c r="A493" s="1">
        <v>485</v>
      </c>
      <c r="B493" s="1" t="str">
        <f>"00122752"</f>
        <v>00122752</v>
      </c>
      <c r="C493" s="1" t="s">
        <v>3</v>
      </c>
    </row>
    <row r="494" spans="1:3" x14ac:dyDescent="0.25">
      <c r="A494" s="1">
        <v>486</v>
      </c>
      <c r="B494" s="1" t="str">
        <f>"00122767"</f>
        <v>00122767</v>
      </c>
      <c r="C494" s="1" t="s">
        <v>3</v>
      </c>
    </row>
    <row r="495" spans="1:3" x14ac:dyDescent="0.25">
      <c r="A495" s="1">
        <v>487</v>
      </c>
      <c r="B495" s="1" t="str">
        <f>"00123161"</f>
        <v>00123161</v>
      </c>
      <c r="C495" s="1" t="s">
        <v>3</v>
      </c>
    </row>
    <row r="496" spans="1:3" x14ac:dyDescent="0.25">
      <c r="A496" s="1">
        <v>488</v>
      </c>
      <c r="B496" s="1" t="str">
        <f>"00123180"</f>
        <v>00123180</v>
      </c>
      <c r="C496" s="1" t="s">
        <v>3</v>
      </c>
    </row>
    <row r="497" spans="1:3" x14ac:dyDescent="0.25">
      <c r="A497" s="1">
        <v>489</v>
      </c>
      <c r="B497" s="1" t="str">
        <f>"00123228"</f>
        <v>00123228</v>
      </c>
      <c r="C497" s="1" t="s">
        <v>3</v>
      </c>
    </row>
    <row r="498" spans="1:3" x14ac:dyDescent="0.25">
      <c r="A498" s="1">
        <v>490</v>
      </c>
      <c r="B498" s="1" t="str">
        <f>"00123399"</f>
        <v>00123399</v>
      </c>
      <c r="C498" s="1" t="s">
        <v>3</v>
      </c>
    </row>
    <row r="499" spans="1:3" x14ac:dyDescent="0.25">
      <c r="A499" s="1">
        <v>491</v>
      </c>
      <c r="B499" s="1" t="str">
        <f>"00123514"</f>
        <v>00123514</v>
      </c>
      <c r="C499" s="1" t="s">
        <v>3</v>
      </c>
    </row>
    <row r="500" spans="1:3" x14ac:dyDescent="0.25">
      <c r="A500" s="1">
        <v>492</v>
      </c>
      <c r="B500" s="1" t="str">
        <f>"00123531"</f>
        <v>00123531</v>
      </c>
      <c r="C500" s="1" t="s">
        <v>3</v>
      </c>
    </row>
    <row r="501" spans="1:3" x14ac:dyDescent="0.25">
      <c r="A501" s="1">
        <v>493</v>
      </c>
      <c r="B501" s="1" t="str">
        <f>"00123855"</f>
        <v>00123855</v>
      </c>
      <c r="C501" s="1" t="s">
        <v>3</v>
      </c>
    </row>
    <row r="502" spans="1:3" x14ac:dyDescent="0.25">
      <c r="A502" s="1">
        <v>494</v>
      </c>
      <c r="B502" s="1" t="str">
        <f>"00123904"</f>
        <v>00123904</v>
      </c>
      <c r="C502" s="1" t="s">
        <v>3</v>
      </c>
    </row>
    <row r="503" spans="1:3" x14ac:dyDescent="0.25">
      <c r="A503" s="1">
        <v>495</v>
      </c>
      <c r="B503" s="1" t="str">
        <f>"00124013"</f>
        <v>00124013</v>
      </c>
      <c r="C503" s="1" t="s">
        <v>3</v>
      </c>
    </row>
    <row r="504" spans="1:3" x14ac:dyDescent="0.25">
      <c r="A504" s="1">
        <v>496</v>
      </c>
      <c r="B504" s="1" t="str">
        <f>"00124036"</f>
        <v>00124036</v>
      </c>
      <c r="C504" s="1" t="s">
        <v>3</v>
      </c>
    </row>
    <row r="505" spans="1:3" x14ac:dyDescent="0.25">
      <c r="A505" s="1">
        <v>497</v>
      </c>
      <c r="B505" s="1" t="str">
        <f>"00124183"</f>
        <v>00124183</v>
      </c>
      <c r="C505" s="1" t="s">
        <v>3</v>
      </c>
    </row>
    <row r="506" spans="1:3" x14ac:dyDescent="0.25">
      <c r="A506" s="1">
        <v>498</v>
      </c>
      <c r="B506" s="1" t="str">
        <f>"00124201"</f>
        <v>00124201</v>
      </c>
      <c r="C506" s="1" t="s">
        <v>3</v>
      </c>
    </row>
    <row r="507" spans="1:3" x14ac:dyDescent="0.25">
      <c r="A507" s="1">
        <v>499</v>
      </c>
      <c r="B507" s="1" t="str">
        <f>"00124239"</f>
        <v>00124239</v>
      </c>
      <c r="C507" s="1" t="s">
        <v>3</v>
      </c>
    </row>
    <row r="508" spans="1:3" x14ac:dyDescent="0.25">
      <c r="A508" s="1">
        <v>500</v>
      </c>
      <c r="B508" s="1" t="str">
        <f>"00124387"</f>
        <v>00124387</v>
      </c>
      <c r="C508" s="1" t="s">
        <v>3</v>
      </c>
    </row>
    <row r="509" spans="1:3" x14ac:dyDescent="0.25">
      <c r="A509" s="1">
        <v>501</v>
      </c>
      <c r="B509" s="1" t="str">
        <f>"00124424"</f>
        <v>00124424</v>
      </c>
      <c r="C509" s="1" t="s">
        <v>3</v>
      </c>
    </row>
    <row r="510" spans="1:3" x14ac:dyDescent="0.25">
      <c r="A510" s="1">
        <v>502</v>
      </c>
      <c r="B510" s="1" t="str">
        <f>"00124575"</f>
        <v>00124575</v>
      </c>
      <c r="C510" s="1" t="s">
        <v>3</v>
      </c>
    </row>
    <row r="511" spans="1:3" x14ac:dyDescent="0.25">
      <c r="A511" s="1">
        <v>503</v>
      </c>
      <c r="B511" s="1" t="str">
        <f>"00124658"</f>
        <v>00124658</v>
      </c>
      <c r="C511" s="1" t="s">
        <v>3</v>
      </c>
    </row>
    <row r="512" spans="1:3" x14ac:dyDescent="0.25">
      <c r="A512" s="1">
        <v>504</v>
      </c>
      <c r="B512" s="1" t="str">
        <f>"00124757"</f>
        <v>00124757</v>
      </c>
      <c r="C512" s="1" t="s">
        <v>3</v>
      </c>
    </row>
    <row r="513" spans="1:3" x14ac:dyDescent="0.25">
      <c r="A513" s="1">
        <v>505</v>
      </c>
      <c r="B513" s="1" t="str">
        <f>"00124813"</f>
        <v>00124813</v>
      </c>
      <c r="C513" s="1" t="s">
        <v>3</v>
      </c>
    </row>
    <row r="514" spans="1:3" x14ac:dyDescent="0.25">
      <c r="A514" s="1">
        <v>506</v>
      </c>
      <c r="B514" s="1" t="str">
        <f>"00124954"</f>
        <v>00124954</v>
      </c>
      <c r="C514" s="1" t="s">
        <v>3</v>
      </c>
    </row>
    <row r="515" spans="1:3" x14ac:dyDescent="0.25">
      <c r="A515" s="1">
        <v>507</v>
      </c>
      <c r="B515" s="1" t="str">
        <f>"00125032"</f>
        <v>00125032</v>
      </c>
      <c r="C515" s="1" t="s">
        <v>3</v>
      </c>
    </row>
    <row r="516" spans="1:3" x14ac:dyDescent="0.25">
      <c r="A516" s="1">
        <v>508</v>
      </c>
      <c r="B516" s="1" t="str">
        <f>"00125191"</f>
        <v>00125191</v>
      </c>
      <c r="C516" s="1" t="s">
        <v>3</v>
      </c>
    </row>
    <row r="517" spans="1:3" x14ac:dyDescent="0.25">
      <c r="A517" s="1">
        <v>509</v>
      </c>
      <c r="B517" s="1" t="str">
        <f>"00125327"</f>
        <v>00125327</v>
      </c>
      <c r="C517" s="1" t="s">
        <v>3</v>
      </c>
    </row>
    <row r="518" spans="1:3" x14ac:dyDescent="0.25">
      <c r="A518" s="1">
        <v>510</v>
      </c>
      <c r="B518" s="1" t="str">
        <f>"00125454"</f>
        <v>00125454</v>
      </c>
      <c r="C518" s="1" t="s">
        <v>3</v>
      </c>
    </row>
    <row r="519" spans="1:3" x14ac:dyDescent="0.25">
      <c r="A519" s="1">
        <v>511</v>
      </c>
      <c r="B519" s="1" t="str">
        <f>"00125613"</f>
        <v>00125613</v>
      </c>
      <c r="C519" s="1" t="s">
        <v>3</v>
      </c>
    </row>
    <row r="520" spans="1:3" x14ac:dyDescent="0.25">
      <c r="A520" s="1">
        <v>512</v>
      </c>
      <c r="B520" s="1" t="str">
        <f>"00125728"</f>
        <v>00125728</v>
      </c>
      <c r="C520" s="1" t="s">
        <v>3</v>
      </c>
    </row>
    <row r="521" spans="1:3" x14ac:dyDescent="0.25">
      <c r="A521" s="1">
        <v>513</v>
      </c>
      <c r="B521" s="1" t="str">
        <f>"00125812"</f>
        <v>00125812</v>
      </c>
      <c r="C521" s="1" t="s">
        <v>3</v>
      </c>
    </row>
    <row r="522" spans="1:3" x14ac:dyDescent="0.25">
      <c r="A522" s="1">
        <v>514</v>
      </c>
      <c r="B522" s="1" t="str">
        <f>"00125828"</f>
        <v>00125828</v>
      </c>
      <c r="C522" s="1" t="s">
        <v>3</v>
      </c>
    </row>
    <row r="523" spans="1:3" x14ac:dyDescent="0.25">
      <c r="A523" s="1">
        <v>515</v>
      </c>
      <c r="B523" s="1" t="str">
        <f>"00125840"</f>
        <v>00125840</v>
      </c>
      <c r="C523" s="1" t="s">
        <v>3</v>
      </c>
    </row>
    <row r="524" spans="1:3" x14ac:dyDescent="0.25">
      <c r="A524" s="1">
        <v>516</v>
      </c>
      <c r="B524" s="1" t="str">
        <f>"00125916"</f>
        <v>00125916</v>
      </c>
      <c r="C524" s="1" t="s">
        <v>3</v>
      </c>
    </row>
    <row r="525" spans="1:3" x14ac:dyDescent="0.25">
      <c r="A525" s="1">
        <v>517</v>
      </c>
      <c r="B525" s="1" t="str">
        <f>"00126006"</f>
        <v>00126006</v>
      </c>
      <c r="C525" s="1" t="s">
        <v>3</v>
      </c>
    </row>
    <row r="526" spans="1:3" x14ac:dyDescent="0.25">
      <c r="A526" s="1">
        <v>518</v>
      </c>
      <c r="B526" s="1" t="str">
        <f>"00126015"</f>
        <v>00126015</v>
      </c>
      <c r="C526" s="1" t="s">
        <v>3</v>
      </c>
    </row>
    <row r="527" spans="1:3" x14ac:dyDescent="0.25">
      <c r="A527" s="1">
        <v>519</v>
      </c>
      <c r="B527" s="1" t="str">
        <f>"00126022"</f>
        <v>00126022</v>
      </c>
      <c r="C527" s="1" t="s">
        <v>3</v>
      </c>
    </row>
    <row r="528" spans="1:3" x14ac:dyDescent="0.25">
      <c r="A528" s="1">
        <v>520</v>
      </c>
      <c r="B528" s="1" t="str">
        <f>"00126047"</f>
        <v>00126047</v>
      </c>
      <c r="C528" s="1" t="s">
        <v>3</v>
      </c>
    </row>
    <row r="529" spans="1:3" x14ac:dyDescent="0.25">
      <c r="A529" s="1">
        <v>521</v>
      </c>
      <c r="B529" s="1" t="str">
        <f>"00126074"</f>
        <v>00126074</v>
      </c>
      <c r="C529" s="1" t="s">
        <v>3</v>
      </c>
    </row>
    <row r="530" spans="1:3" x14ac:dyDescent="0.25">
      <c r="A530" s="1">
        <v>522</v>
      </c>
      <c r="B530" s="1" t="str">
        <f>"00126188"</f>
        <v>00126188</v>
      </c>
      <c r="C530" s="1" t="s">
        <v>3</v>
      </c>
    </row>
    <row r="531" spans="1:3" x14ac:dyDescent="0.25">
      <c r="A531" s="1">
        <v>523</v>
      </c>
      <c r="B531" s="1" t="str">
        <f>"00126307"</f>
        <v>00126307</v>
      </c>
      <c r="C531" s="1" t="s">
        <v>3</v>
      </c>
    </row>
    <row r="532" spans="1:3" x14ac:dyDescent="0.25">
      <c r="A532" s="1">
        <v>524</v>
      </c>
      <c r="B532" s="1" t="str">
        <f>"00126385"</f>
        <v>00126385</v>
      </c>
      <c r="C532" s="1" t="s">
        <v>3</v>
      </c>
    </row>
    <row r="533" spans="1:3" x14ac:dyDescent="0.25">
      <c r="A533" s="1">
        <v>525</v>
      </c>
      <c r="B533" s="1" t="str">
        <f>"00126398"</f>
        <v>00126398</v>
      </c>
      <c r="C533" s="1" t="s">
        <v>3</v>
      </c>
    </row>
    <row r="534" spans="1:3" x14ac:dyDescent="0.25">
      <c r="A534" s="1">
        <v>526</v>
      </c>
      <c r="B534" s="1" t="str">
        <f>"00126423"</f>
        <v>00126423</v>
      </c>
      <c r="C534" s="1" t="s">
        <v>3</v>
      </c>
    </row>
    <row r="535" spans="1:3" x14ac:dyDescent="0.25">
      <c r="A535" s="1">
        <v>527</v>
      </c>
      <c r="B535" s="1" t="str">
        <f>"00126516"</f>
        <v>00126516</v>
      </c>
      <c r="C535" s="1" t="s">
        <v>3</v>
      </c>
    </row>
    <row r="536" spans="1:3" x14ac:dyDescent="0.25">
      <c r="A536" s="1">
        <v>528</v>
      </c>
      <c r="B536" s="1" t="str">
        <f>"00126565"</f>
        <v>00126565</v>
      </c>
      <c r="C536" s="1" t="s">
        <v>3</v>
      </c>
    </row>
    <row r="537" spans="1:3" x14ac:dyDescent="0.25">
      <c r="A537" s="1">
        <v>529</v>
      </c>
      <c r="B537" s="1" t="str">
        <f>"00126567"</f>
        <v>00126567</v>
      </c>
      <c r="C537" s="1" t="s">
        <v>3</v>
      </c>
    </row>
    <row r="538" spans="1:3" x14ac:dyDescent="0.25">
      <c r="A538" s="1">
        <v>530</v>
      </c>
      <c r="B538" s="1" t="str">
        <f>"00126657"</f>
        <v>00126657</v>
      </c>
      <c r="C538" s="1" t="s">
        <v>3</v>
      </c>
    </row>
    <row r="539" spans="1:3" x14ac:dyDescent="0.25">
      <c r="A539" s="1">
        <v>531</v>
      </c>
      <c r="B539" s="1" t="str">
        <f>"00126664"</f>
        <v>00126664</v>
      </c>
      <c r="C539" s="1" t="s">
        <v>3</v>
      </c>
    </row>
    <row r="540" spans="1:3" x14ac:dyDescent="0.25">
      <c r="A540" s="1">
        <v>532</v>
      </c>
      <c r="B540" s="1" t="str">
        <f>"00126676"</f>
        <v>00126676</v>
      </c>
      <c r="C540" s="1" t="s">
        <v>4</v>
      </c>
    </row>
    <row r="541" spans="1:3" x14ac:dyDescent="0.25">
      <c r="A541" s="1">
        <v>533</v>
      </c>
      <c r="B541" s="1" t="str">
        <f>"00126706"</f>
        <v>00126706</v>
      </c>
      <c r="C541" s="1" t="s">
        <v>3</v>
      </c>
    </row>
    <row r="542" spans="1:3" x14ac:dyDescent="0.25">
      <c r="A542" s="1">
        <v>534</v>
      </c>
      <c r="B542" s="1" t="str">
        <f>"00126766"</f>
        <v>00126766</v>
      </c>
      <c r="C542" s="1" t="s">
        <v>3</v>
      </c>
    </row>
    <row r="543" spans="1:3" x14ac:dyDescent="0.25">
      <c r="A543" s="1">
        <v>535</v>
      </c>
      <c r="B543" s="1" t="str">
        <f>"00126883"</f>
        <v>00126883</v>
      </c>
      <c r="C543" s="1" t="s">
        <v>3</v>
      </c>
    </row>
    <row r="544" spans="1:3" x14ac:dyDescent="0.25">
      <c r="A544" s="1">
        <v>536</v>
      </c>
      <c r="B544" s="1" t="str">
        <f>"00126908"</f>
        <v>00126908</v>
      </c>
      <c r="C544" s="1" t="s">
        <v>3</v>
      </c>
    </row>
    <row r="545" spans="1:3" x14ac:dyDescent="0.25">
      <c r="A545" s="1">
        <v>537</v>
      </c>
      <c r="B545" s="1" t="str">
        <f>"00127047"</f>
        <v>00127047</v>
      </c>
      <c r="C545" s="1" t="s">
        <v>3</v>
      </c>
    </row>
    <row r="546" spans="1:3" x14ac:dyDescent="0.25">
      <c r="A546" s="1">
        <v>538</v>
      </c>
      <c r="B546" s="1" t="str">
        <f>"00127327"</f>
        <v>00127327</v>
      </c>
      <c r="C546" s="1" t="s">
        <v>3</v>
      </c>
    </row>
    <row r="547" spans="1:3" x14ac:dyDescent="0.25">
      <c r="A547" s="1">
        <v>539</v>
      </c>
      <c r="B547" s="1" t="str">
        <f>"00127339"</f>
        <v>00127339</v>
      </c>
      <c r="C547" s="1" t="s">
        <v>3</v>
      </c>
    </row>
    <row r="548" spans="1:3" x14ac:dyDescent="0.25">
      <c r="A548" s="1">
        <v>540</v>
      </c>
      <c r="B548" s="1" t="str">
        <f>"00127369"</f>
        <v>00127369</v>
      </c>
      <c r="C548" s="1" t="s">
        <v>3</v>
      </c>
    </row>
    <row r="549" spans="1:3" x14ac:dyDescent="0.25">
      <c r="A549" s="1">
        <v>541</v>
      </c>
      <c r="B549" s="1" t="str">
        <f>"00127454"</f>
        <v>00127454</v>
      </c>
      <c r="C549" s="1" t="s">
        <v>3</v>
      </c>
    </row>
    <row r="550" spans="1:3" x14ac:dyDescent="0.25">
      <c r="A550" s="1">
        <v>542</v>
      </c>
      <c r="B550" s="1" t="str">
        <f>"00127521"</f>
        <v>00127521</v>
      </c>
      <c r="C550" s="1" t="s">
        <v>3</v>
      </c>
    </row>
    <row r="551" spans="1:3" x14ac:dyDescent="0.25">
      <c r="A551" s="1">
        <v>543</v>
      </c>
      <c r="B551" s="1" t="str">
        <f>"00127532"</f>
        <v>00127532</v>
      </c>
      <c r="C551" s="1" t="s">
        <v>3</v>
      </c>
    </row>
    <row r="552" spans="1:3" x14ac:dyDescent="0.25">
      <c r="A552" s="1">
        <v>544</v>
      </c>
      <c r="B552" s="1" t="str">
        <f>"00127719"</f>
        <v>00127719</v>
      </c>
      <c r="C552" s="1" t="s">
        <v>3</v>
      </c>
    </row>
    <row r="553" spans="1:3" x14ac:dyDescent="0.25">
      <c r="A553" s="1">
        <v>545</v>
      </c>
      <c r="B553" s="1" t="str">
        <f>"00127837"</f>
        <v>00127837</v>
      </c>
      <c r="C553" s="1" t="s">
        <v>3</v>
      </c>
    </row>
    <row r="554" spans="1:3" x14ac:dyDescent="0.25">
      <c r="A554" s="1">
        <v>546</v>
      </c>
      <c r="B554" s="1" t="str">
        <f>"00127894"</f>
        <v>00127894</v>
      </c>
      <c r="C554" s="1" t="s">
        <v>3</v>
      </c>
    </row>
    <row r="555" spans="1:3" x14ac:dyDescent="0.25">
      <c r="A555" s="1">
        <v>547</v>
      </c>
      <c r="B555" s="1" t="str">
        <f>"00127913"</f>
        <v>00127913</v>
      </c>
      <c r="C555" s="1" t="s">
        <v>3</v>
      </c>
    </row>
    <row r="556" spans="1:3" x14ac:dyDescent="0.25">
      <c r="A556" s="1">
        <v>548</v>
      </c>
      <c r="B556" s="1" t="str">
        <f>"00128060"</f>
        <v>00128060</v>
      </c>
      <c r="C556" s="1" t="s">
        <v>3</v>
      </c>
    </row>
    <row r="557" spans="1:3" x14ac:dyDescent="0.25">
      <c r="A557" s="1">
        <v>549</v>
      </c>
      <c r="B557" s="1" t="str">
        <f>"00128179"</f>
        <v>00128179</v>
      </c>
      <c r="C557" s="1" t="s">
        <v>3</v>
      </c>
    </row>
    <row r="558" spans="1:3" x14ac:dyDescent="0.25">
      <c r="A558" s="1">
        <v>550</v>
      </c>
      <c r="B558" s="1" t="str">
        <f>"00128224"</f>
        <v>00128224</v>
      </c>
      <c r="C558" s="1" t="s">
        <v>3</v>
      </c>
    </row>
    <row r="559" spans="1:3" x14ac:dyDescent="0.25">
      <c r="A559" s="1">
        <v>551</v>
      </c>
      <c r="B559" s="1" t="str">
        <f>"00128296"</f>
        <v>00128296</v>
      </c>
      <c r="C559" s="1" t="s">
        <v>3</v>
      </c>
    </row>
    <row r="560" spans="1:3" x14ac:dyDescent="0.25">
      <c r="A560" s="1">
        <v>552</v>
      </c>
      <c r="B560" s="1" t="str">
        <f>"00128315"</f>
        <v>00128315</v>
      </c>
      <c r="C560" s="1" t="s">
        <v>3</v>
      </c>
    </row>
    <row r="561" spans="1:3" x14ac:dyDescent="0.25">
      <c r="A561" s="1">
        <v>553</v>
      </c>
      <c r="B561" s="1" t="str">
        <f>"00128582"</f>
        <v>00128582</v>
      </c>
      <c r="C561" s="1" t="s">
        <v>3</v>
      </c>
    </row>
    <row r="562" spans="1:3" x14ac:dyDescent="0.25">
      <c r="A562" s="1">
        <v>554</v>
      </c>
      <c r="B562" s="1" t="str">
        <f>"00128664"</f>
        <v>00128664</v>
      </c>
      <c r="C562" s="1" t="s">
        <v>3</v>
      </c>
    </row>
    <row r="563" spans="1:3" x14ac:dyDescent="0.25">
      <c r="A563" s="1">
        <v>555</v>
      </c>
      <c r="B563" s="1" t="str">
        <f>"00128742"</f>
        <v>00128742</v>
      </c>
      <c r="C563" s="1" t="s">
        <v>3</v>
      </c>
    </row>
    <row r="564" spans="1:3" x14ac:dyDescent="0.25">
      <c r="A564" s="1">
        <v>556</v>
      </c>
      <c r="B564" s="1" t="str">
        <f>"00128936"</f>
        <v>00128936</v>
      </c>
      <c r="C564" s="1" t="s">
        <v>3</v>
      </c>
    </row>
    <row r="565" spans="1:3" x14ac:dyDescent="0.25">
      <c r="A565" s="1">
        <v>557</v>
      </c>
      <c r="B565" s="1" t="str">
        <f>"00128941"</f>
        <v>00128941</v>
      </c>
      <c r="C565" s="1" t="s">
        <v>3</v>
      </c>
    </row>
    <row r="566" spans="1:3" x14ac:dyDescent="0.25">
      <c r="A566" s="1">
        <v>558</v>
      </c>
      <c r="B566" s="1" t="str">
        <f>"00129031"</f>
        <v>00129031</v>
      </c>
      <c r="C566" s="1" t="s">
        <v>3</v>
      </c>
    </row>
    <row r="567" spans="1:3" x14ac:dyDescent="0.25">
      <c r="A567" s="1">
        <v>559</v>
      </c>
      <c r="B567" s="1" t="str">
        <f>"00129040"</f>
        <v>00129040</v>
      </c>
      <c r="C567" s="1" t="s">
        <v>3</v>
      </c>
    </row>
    <row r="568" spans="1:3" x14ac:dyDescent="0.25">
      <c r="A568" s="1">
        <v>560</v>
      </c>
      <c r="B568" s="1" t="str">
        <f>"00129057"</f>
        <v>00129057</v>
      </c>
      <c r="C568" s="1" t="s">
        <v>3</v>
      </c>
    </row>
    <row r="569" spans="1:3" x14ac:dyDescent="0.25">
      <c r="A569" s="1">
        <v>561</v>
      </c>
      <c r="B569" s="1" t="str">
        <f>"00129085"</f>
        <v>00129085</v>
      </c>
      <c r="C569" s="1" t="s">
        <v>3</v>
      </c>
    </row>
    <row r="570" spans="1:3" x14ac:dyDescent="0.25">
      <c r="A570" s="1">
        <v>562</v>
      </c>
      <c r="B570" s="1" t="str">
        <f>"00129207"</f>
        <v>00129207</v>
      </c>
      <c r="C570" s="1" t="s">
        <v>3</v>
      </c>
    </row>
    <row r="571" spans="1:3" x14ac:dyDescent="0.25">
      <c r="A571" s="1">
        <v>563</v>
      </c>
      <c r="B571" s="1" t="str">
        <f>"00129404"</f>
        <v>00129404</v>
      </c>
      <c r="C571" s="1" t="s">
        <v>3</v>
      </c>
    </row>
    <row r="572" spans="1:3" x14ac:dyDescent="0.25">
      <c r="A572" s="1">
        <v>564</v>
      </c>
      <c r="B572" s="1" t="str">
        <f>"00129420"</f>
        <v>00129420</v>
      </c>
      <c r="C572" s="1" t="s">
        <v>3</v>
      </c>
    </row>
    <row r="573" spans="1:3" x14ac:dyDescent="0.25">
      <c r="A573" s="1">
        <v>565</v>
      </c>
      <c r="B573" s="1" t="str">
        <f>"00129428"</f>
        <v>00129428</v>
      </c>
      <c r="C573" s="1" t="s">
        <v>3</v>
      </c>
    </row>
    <row r="574" spans="1:3" x14ac:dyDescent="0.25">
      <c r="A574" s="1">
        <v>566</v>
      </c>
      <c r="B574" s="1" t="str">
        <f>"00129594"</f>
        <v>00129594</v>
      </c>
      <c r="C574" s="1" t="s">
        <v>3</v>
      </c>
    </row>
    <row r="575" spans="1:3" x14ac:dyDescent="0.25">
      <c r="A575" s="1">
        <v>567</v>
      </c>
      <c r="B575" s="1" t="str">
        <f>"00129608"</f>
        <v>00129608</v>
      </c>
      <c r="C575" s="1" t="s">
        <v>3</v>
      </c>
    </row>
    <row r="576" spans="1:3" x14ac:dyDescent="0.25">
      <c r="A576" s="1">
        <v>568</v>
      </c>
      <c r="B576" s="1" t="str">
        <f>"00129716"</f>
        <v>00129716</v>
      </c>
      <c r="C576" s="1" t="s">
        <v>3</v>
      </c>
    </row>
    <row r="577" spans="1:3" x14ac:dyDescent="0.25">
      <c r="A577" s="1">
        <v>569</v>
      </c>
      <c r="B577" s="1" t="str">
        <f>"00129854"</f>
        <v>00129854</v>
      </c>
      <c r="C577" s="1" t="s">
        <v>3</v>
      </c>
    </row>
    <row r="578" spans="1:3" x14ac:dyDescent="0.25">
      <c r="A578" s="1">
        <v>570</v>
      </c>
      <c r="B578" s="1" t="str">
        <f>"00129872"</f>
        <v>00129872</v>
      </c>
      <c r="C578" s="1" t="s">
        <v>3</v>
      </c>
    </row>
    <row r="579" spans="1:3" x14ac:dyDescent="0.25">
      <c r="A579" s="1">
        <v>571</v>
      </c>
      <c r="B579" s="1" t="str">
        <f>"00129898"</f>
        <v>00129898</v>
      </c>
      <c r="C579" s="1" t="s">
        <v>3</v>
      </c>
    </row>
    <row r="580" spans="1:3" x14ac:dyDescent="0.25">
      <c r="A580" s="1">
        <v>572</v>
      </c>
      <c r="B580" s="1" t="str">
        <f>"00130234"</f>
        <v>00130234</v>
      </c>
      <c r="C580" s="1" t="s">
        <v>3</v>
      </c>
    </row>
    <row r="581" spans="1:3" x14ac:dyDescent="0.25">
      <c r="A581" s="1">
        <v>573</v>
      </c>
      <c r="B581" s="1" t="str">
        <f>"00130428"</f>
        <v>00130428</v>
      </c>
      <c r="C581" s="1" t="s">
        <v>3</v>
      </c>
    </row>
    <row r="582" spans="1:3" x14ac:dyDescent="0.25">
      <c r="A582" s="1">
        <v>574</v>
      </c>
      <c r="B582" s="1" t="str">
        <f>"00130444"</f>
        <v>00130444</v>
      </c>
      <c r="C582" s="1" t="s">
        <v>3</v>
      </c>
    </row>
    <row r="583" spans="1:3" x14ac:dyDescent="0.25">
      <c r="A583" s="1">
        <v>575</v>
      </c>
      <c r="B583" s="1" t="str">
        <f>"00130448"</f>
        <v>00130448</v>
      </c>
      <c r="C583" s="1" t="s">
        <v>3</v>
      </c>
    </row>
    <row r="584" spans="1:3" x14ac:dyDescent="0.25">
      <c r="A584" s="1">
        <v>576</v>
      </c>
      <c r="B584" s="1" t="str">
        <f>"00130456"</f>
        <v>00130456</v>
      </c>
      <c r="C584" s="1" t="s">
        <v>3</v>
      </c>
    </row>
    <row r="585" spans="1:3" x14ac:dyDescent="0.25">
      <c r="A585" s="1">
        <v>577</v>
      </c>
      <c r="B585" s="1" t="str">
        <f>"00130536"</f>
        <v>00130536</v>
      </c>
      <c r="C585" s="1" t="s">
        <v>3</v>
      </c>
    </row>
    <row r="586" spans="1:3" x14ac:dyDescent="0.25">
      <c r="A586" s="1">
        <v>578</v>
      </c>
      <c r="B586" s="1" t="str">
        <f>"00130604"</f>
        <v>00130604</v>
      </c>
      <c r="C586" s="1" t="s">
        <v>3</v>
      </c>
    </row>
    <row r="587" spans="1:3" x14ac:dyDescent="0.25">
      <c r="A587" s="1">
        <v>579</v>
      </c>
      <c r="B587" s="1" t="str">
        <f>"00130635"</f>
        <v>00130635</v>
      </c>
      <c r="C587" s="1" t="s">
        <v>3</v>
      </c>
    </row>
    <row r="588" spans="1:3" x14ac:dyDescent="0.25">
      <c r="A588" s="1">
        <v>580</v>
      </c>
      <c r="B588" s="1" t="str">
        <f>"00130696"</f>
        <v>00130696</v>
      </c>
      <c r="C588" s="1" t="s">
        <v>3</v>
      </c>
    </row>
    <row r="589" spans="1:3" x14ac:dyDescent="0.25">
      <c r="A589" s="1">
        <v>581</v>
      </c>
      <c r="B589" s="1" t="str">
        <f>"00130708"</f>
        <v>00130708</v>
      </c>
      <c r="C589" s="1" t="s">
        <v>3</v>
      </c>
    </row>
    <row r="590" spans="1:3" x14ac:dyDescent="0.25">
      <c r="A590" s="1">
        <v>582</v>
      </c>
      <c r="B590" s="1" t="str">
        <f>"00130747"</f>
        <v>00130747</v>
      </c>
      <c r="C590" s="1" t="s">
        <v>3</v>
      </c>
    </row>
    <row r="591" spans="1:3" x14ac:dyDescent="0.25">
      <c r="A591" s="1">
        <v>583</v>
      </c>
      <c r="B591" s="1" t="str">
        <f>"00130800"</f>
        <v>00130800</v>
      </c>
      <c r="C591" s="1" t="s">
        <v>3</v>
      </c>
    </row>
    <row r="592" spans="1:3" x14ac:dyDescent="0.25">
      <c r="A592" s="1">
        <v>584</v>
      </c>
      <c r="B592" s="1" t="str">
        <f>"00130908"</f>
        <v>00130908</v>
      </c>
      <c r="C592" s="1" t="s">
        <v>3</v>
      </c>
    </row>
    <row r="593" spans="1:3" x14ac:dyDescent="0.25">
      <c r="A593" s="1">
        <v>585</v>
      </c>
      <c r="B593" s="1" t="str">
        <f>"00131254"</f>
        <v>00131254</v>
      </c>
      <c r="C593" s="1" t="s">
        <v>3</v>
      </c>
    </row>
    <row r="594" spans="1:3" x14ac:dyDescent="0.25">
      <c r="A594" s="1">
        <v>586</v>
      </c>
      <c r="B594" s="1" t="str">
        <f>"00131428"</f>
        <v>00131428</v>
      </c>
      <c r="C594" s="1" t="s">
        <v>3</v>
      </c>
    </row>
    <row r="595" spans="1:3" x14ac:dyDescent="0.25">
      <c r="A595" s="1">
        <v>587</v>
      </c>
      <c r="B595" s="1" t="str">
        <f>"00131431"</f>
        <v>00131431</v>
      </c>
      <c r="C595" s="1" t="s">
        <v>3</v>
      </c>
    </row>
    <row r="596" spans="1:3" x14ac:dyDescent="0.25">
      <c r="A596" s="1">
        <v>588</v>
      </c>
      <c r="B596" s="1" t="str">
        <f>"00131559"</f>
        <v>00131559</v>
      </c>
      <c r="C596" s="1" t="s">
        <v>3</v>
      </c>
    </row>
    <row r="597" spans="1:3" x14ac:dyDescent="0.25">
      <c r="A597" s="1">
        <v>589</v>
      </c>
      <c r="B597" s="1" t="str">
        <f>"00131672"</f>
        <v>00131672</v>
      </c>
      <c r="C597" s="1" t="s">
        <v>3</v>
      </c>
    </row>
    <row r="598" spans="1:3" x14ac:dyDescent="0.25">
      <c r="A598" s="1">
        <v>590</v>
      </c>
      <c r="B598" s="1" t="str">
        <f>"00131675"</f>
        <v>00131675</v>
      </c>
      <c r="C598" s="1" t="s">
        <v>3</v>
      </c>
    </row>
    <row r="599" spans="1:3" x14ac:dyDescent="0.25">
      <c r="A599" s="1">
        <v>591</v>
      </c>
      <c r="B599" s="1" t="str">
        <f>"00131766"</f>
        <v>00131766</v>
      </c>
      <c r="C599" s="1" t="s">
        <v>3</v>
      </c>
    </row>
    <row r="600" spans="1:3" x14ac:dyDescent="0.25">
      <c r="A600" s="1">
        <v>592</v>
      </c>
      <c r="B600" s="1" t="str">
        <f>"00131770"</f>
        <v>00131770</v>
      </c>
      <c r="C600" s="1" t="s">
        <v>3</v>
      </c>
    </row>
    <row r="601" spans="1:3" x14ac:dyDescent="0.25">
      <c r="A601" s="1">
        <v>593</v>
      </c>
      <c r="B601" s="1" t="str">
        <f>"00131821"</f>
        <v>00131821</v>
      </c>
      <c r="C601" s="1" t="s">
        <v>3</v>
      </c>
    </row>
    <row r="602" spans="1:3" x14ac:dyDescent="0.25">
      <c r="A602" s="1">
        <v>594</v>
      </c>
      <c r="B602" s="1" t="str">
        <f>"00132033"</f>
        <v>00132033</v>
      </c>
      <c r="C602" s="1" t="s">
        <v>3</v>
      </c>
    </row>
    <row r="603" spans="1:3" x14ac:dyDescent="0.25">
      <c r="A603" s="1">
        <v>595</v>
      </c>
      <c r="B603" s="1" t="str">
        <f>"00132487"</f>
        <v>00132487</v>
      </c>
      <c r="C603" s="1" t="s">
        <v>3</v>
      </c>
    </row>
    <row r="604" spans="1:3" x14ac:dyDescent="0.25">
      <c r="A604" s="1">
        <v>596</v>
      </c>
      <c r="B604" s="1" t="str">
        <f>"00132711"</f>
        <v>00132711</v>
      </c>
      <c r="C604" s="1" t="s">
        <v>3</v>
      </c>
    </row>
    <row r="605" spans="1:3" x14ac:dyDescent="0.25">
      <c r="A605" s="1">
        <v>597</v>
      </c>
      <c r="B605" s="1" t="str">
        <f>"00132806"</f>
        <v>00132806</v>
      </c>
      <c r="C605" s="1" t="s">
        <v>3</v>
      </c>
    </row>
    <row r="606" spans="1:3" x14ac:dyDescent="0.25">
      <c r="A606" s="1">
        <v>598</v>
      </c>
      <c r="B606" s="1" t="str">
        <f>"00132859"</f>
        <v>00132859</v>
      </c>
      <c r="C606" s="1" t="s">
        <v>3</v>
      </c>
    </row>
    <row r="607" spans="1:3" x14ac:dyDescent="0.25">
      <c r="A607" s="1">
        <v>599</v>
      </c>
      <c r="B607" s="1" t="str">
        <f>"00133091"</f>
        <v>00133091</v>
      </c>
      <c r="C607" s="1" t="s">
        <v>3</v>
      </c>
    </row>
    <row r="608" spans="1:3" x14ac:dyDescent="0.25">
      <c r="A608" s="1">
        <v>600</v>
      </c>
      <c r="B608" s="1" t="str">
        <f>"00134533"</f>
        <v>00134533</v>
      </c>
      <c r="C608" s="1" t="s">
        <v>3</v>
      </c>
    </row>
    <row r="609" spans="1:3" x14ac:dyDescent="0.25">
      <c r="A609" s="1">
        <v>601</v>
      </c>
      <c r="B609" s="1" t="str">
        <f>"00134625"</f>
        <v>00134625</v>
      </c>
      <c r="C609" s="1" t="s">
        <v>3</v>
      </c>
    </row>
    <row r="610" spans="1:3" x14ac:dyDescent="0.25">
      <c r="A610" s="1">
        <v>602</v>
      </c>
      <c r="B610" s="1" t="str">
        <f>"00134704"</f>
        <v>00134704</v>
      </c>
      <c r="C610" s="1" t="s">
        <v>3</v>
      </c>
    </row>
    <row r="611" spans="1:3" x14ac:dyDescent="0.25">
      <c r="A611" s="1">
        <v>603</v>
      </c>
      <c r="B611" s="1" t="str">
        <f>"00134780"</f>
        <v>00134780</v>
      </c>
      <c r="C611" s="1" t="s">
        <v>3</v>
      </c>
    </row>
    <row r="612" spans="1:3" x14ac:dyDescent="0.25">
      <c r="A612" s="1">
        <v>604</v>
      </c>
      <c r="B612" s="1" t="str">
        <f>"00134786"</f>
        <v>00134786</v>
      </c>
      <c r="C612" s="1" t="s">
        <v>3</v>
      </c>
    </row>
    <row r="613" spans="1:3" x14ac:dyDescent="0.25">
      <c r="A613" s="1">
        <v>605</v>
      </c>
      <c r="B613" s="1" t="str">
        <f>"00134797"</f>
        <v>00134797</v>
      </c>
      <c r="C613" s="1" t="s">
        <v>3</v>
      </c>
    </row>
    <row r="614" spans="1:3" x14ac:dyDescent="0.25">
      <c r="A614" s="1">
        <v>606</v>
      </c>
      <c r="B614" s="1" t="str">
        <f>"00134802"</f>
        <v>00134802</v>
      </c>
      <c r="C614" s="1" t="s">
        <v>3</v>
      </c>
    </row>
    <row r="615" spans="1:3" x14ac:dyDescent="0.25">
      <c r="A615" s="1">
        <v>607</v>
      </c>
      <c r="B615" s="1" t="str">
        <f>"00134944"</f>
        <v>00134944</v>
      </c>
      <c r="C615" s="1" t="s">
        <v>3</v>
      </c>
    </row>
    <row r="616" spans="1:3" x14ac:dyDescent="0.25">
      <c r="A616" s="1">
        <v>608</v>
      </c>
      <c r="B616" s="1" t="str">
        <f>"00134953"</f>
        <v>00134953</v>
      </c>
      <c r="C616" s="1" t="s">
        <v>3</v>
      </c>
    </row>
    <row r="617" spans="1:3" x14ac:dyDescent="0.25">
      <c r="A617" s="1">
        <v>609</v>
      </c>
      <c r="B617" s="1" t="str">
        <f>"00134966"</f>
        <v>00134966</v>
      </c>
      <c r="C617" s="1" t="s">
        <v>3</v>
      </c>
    </row>
    <row r="618" spans="1:3" x14ac:dyDescent="0.25">
      <c r="A618" s="1">
        <v>610</v>
      </c>
      <c r="B618" s="1" t="str">
        <f>"00135139"</f>
        <v>00135139</v>
      </c>
      <c r="C618" s="1" t="s">
        <v>3</v>
      </c>
    </row>
    <row r="619" spans="1:3" x14ac:dyDescent="0.25">
      <c r="A619" s="1">
        <v>611</v>
      </c>
      <c r="B619" s="1" t="str">
        <f>"00135199"</f>
        <v>00135199</v>
      </c>
      <c r="C619" s="1" t="s">
        <v>3</v>
      </c>
    </row>
    <row r="620" spans="1:3" x14ac:dyDescent="0.25">
      <c r="A620" s="1">
        <v>612</v>
      </c>
      <c r="B620" s="1" t="str">
        <f>"00135221"</f>
        <v>00135221</v>
      </c>
      <c r="C620" s="1" t="s">
        <v>3</v>
      </c>
    </row>
    <row r="621" spans="1:3" x14ac:dyDescent="0.25">
      <c r="A621" s="1">
        <v>613</v>
      </c>
      <c r="B621" s="1" t="str">
        <f>"00135284"</f>
        <v>00135284</v>
      </c>
      <c r="C621" s="1" t="s">
        <v>3</v>
      </c>
    </row>
    <row r="622" spans="1:3" x14ac:dyDescent="0.25">
      <c r="A622" s="1">
        <v>614</v>
      </c>
      <c r="B622" s="1" t="str">
        <f>"00135392"</f>
        <v>00135392</v>
      </c>
      <c r="C622" s="1" t="s">
        <v>3</v>
      </c>
    </row>
    <row r="623" spans="1:3" x14ac:dyDescent="0.25">
      <c r="A623" s="1">
        <v>615</v>
      </c>
      <c r="B623" s="1" t="str">
        <f>"00135513"</f>
        <v>00135513</v>
      </c>
      <c r="C623" s="1" t="s">
        <v>3</v>
      </c>
    </row>
    <row r="624" spans="1:3" x14ac:dyDescent="0.25">
      <c r="A624" s="1">
        <v>616</v>
      </c>
      <c r="B624" s="1" t="str">
        <f>"00135564"</f>
        <v>00135564</v>
      </c>
      <c r="C624" s="1" t="s">
        <v>3</v>
      </c>
    </row>
    <row r="625" spans="1:3" x14ac:dyDescent="0.25">
      <c r="A625" s="1">
        <v>617</v>
      </c>
      <c r="B625" s="1" t="str">
        <f>"00135614"</f>
        <v>00135614</v>
      </c>
      <c r="C625" s="1" t="s">
        <v>3</v>
      </c>
    </row>
    <row r="626" spans="1:3" x14ac:dyDescent="0.25">
      <c r="A626" s="1">
        <v>618</v>
      </c>
      <c r="B626" s="1" t="str">
        <f>"00136903"</f>
        <v>00136903</v>
      </c>
      <c r="C626" s="1" t="s">
        <v>3</v>
      </c>
    </row>
    <row r="627" spans="1:3" x14ac:dyDescent="0.25">
      <c r="A627" s="1">
        <v>619</v>
      </c>
      <c r="B627" s="1" t="str">
        <f>"00137025"</f>
        <v>00137025</v>
      </c>
      <c r="C627" s="1" t="s">
        <v>3</v>
      </c>
    </row>
    <row r="628" spans="1:3" x14ac:dyDescent="0.25">
      <c r="A628" s="1">
        <v>620</v>
      </c>
      <c r="B628" s="1" t="str">
        <f>"00137162"</f>
        <v>00137162</v>
      </c>
      <c r="C628" s="1" t="s">
        <v>3</v>
      </c>
    </row>
    <row r="629" spans="1:3" x14ac:dyDescent="0.25">
      <c r="A629" s="1">
        <v>621</v>
      </c>
      <c r="B629" s="1" t="str">
        <f>"00137260"</f>
        <v>00137260</v>
      </c>
      <c r="C629" s="1" t="s">
        <v>3</v>
      </c>
    </row>
    <row r="630" spans="1:3" x14ac:dyDescent="0.25">
      <c r="A630" s="1">
        <v>622</v>
      </c>
      <c r="B630" s="1" t="str">
        <f>"00137348"</f>
        <v>00137348</v>
      </c>
      <c r="C630" s="1" t="s">
        <v>3</v>
      </c>
    </row>
    <row r="631" spans="1:3" x14ac:dyDescent="0.25">
      <c r="A631" s="1">
        <v>623</v>
      </c>
      <c r="B631" s="1" t="str">
        <f>"00137353"</f>
        <v>00137353</v>
      </c>
      <c r="C631" s="1" t="s">
        <v>3</v>
      </c>
    </row>
    <row r="632" spans="1:3" x14ac:dyDescent="0.25">
      <c r="A632" s="1">
        <v>624</v>
      </c>
      <c r="B632" s="1" t="str">
        <f>"00137373"</f>
        <v>00137373</v>
      </c>
      <c r="C632" s="1" t="s">
        <v>3</v>
      </c>
    </row>
    <row r="633" spans="1:3" x14ac:dyDescent="0.25">
      <c r="A633" s="1">
        <v>625</v>
      </c>
      <c r="B633" s="1" t="str">
        <f>"00137376"</f>
        <v>00137376</v>
      </c>
      <c r="C633" s="1" t="s">
        <v>3</v>
      </c>
    </row>
    <row r="634" spans="1:3" x14ac:dyDescent="0.25">
      <c r="A634" s="1">
        <v>626</v>
      </c>
      <c r="B634" s="1" t="str">
        <f>"00137609"</f>
        <v>00137609</v>
      </c>
      <c r="C634" s="1" t="s">
        <v>3</v>
      </c>
    </row>
    <row r="635" spans="1:3" x14ac:dyDescent="0.25">
      <c r="A635" s="1">
        <v>627</v>
      </c>
      <c r="B635" s="1" t="str">
        <f>"00137809"</f>
        <v>00137809</v>
      </c>
      <c r="C635" s="1" t="s">
        <v>3</v>
      </c>
    </row>
    <row r="636" spans="1:3" x14ac:dyDescent="0.25">
      <c r="A636" s="1">
        <v>628</v>
      </c>
      <c r="B636" s="1" t="str">
        <f>"00137896"</f>
        <v>00137896</v>
      </c>
      <c r="C636" s="1" t="s">
        <v>3</v>
      </c>
    </row>
    <row r="637" spans="1:3" x14ac:dyDescent="0.25">
      <c r="A637" s="1">
        <v>629</v>
      </c>
      <c r="B637" s="1" t="str">
        <f>"00139349"</f>
        <v>00139349</v>
      </c>
      <c r="C637" s="1" t="s">
        <v>3</v>
      </c>
    </row>
    <row r="638" spans="1:3" x14ac:dyDescent="0.25">
      <c r="A638" s="1">
        <v>630</v>
      </c>
      <c r="B638" s="1" t="str">
        <f>"00140247"</f>
        <v>00140247</v>
      </c>
      <c r="C638" s="1" t="s">
        <v>3</v>
      </c>
    </row>
    <row r="639" spans="1:3" x14ac:dyDescent="0.25">
      <c r="A639" s="1">
        <v>631</v>
      </c>
      <c r="B639" s="1" t="str">
        <f>"00140277"</f>
        <v>00140277</v>
      </c>
      <c r="C639" s="1" t="s">
        <v>3</v>
      </c>
    </row>
    <row r="640" spans="1:3" x14ac:dyDescent="0.25">
      <c r="A640" s="1">
        <v>632</v>
      </c>
      <c r="B640" s="1" t="str">
        <f>"00140339"</f>
        <v>00140339</v>
      </c>
      <c r="C640" s="1" t="s">
        <v>3</v>
      </c>
    </row>
    <row r="641" spans="1:3" x14ac:dyDescent="0.25">
      <c r="A641" s="1">
        <v>633</v>
      </c>
      <c r="B641" s="1" t="str">
        <f>"00140476"</f>
        <v>00140476</v>
      </c>
      <c r="C641" s="1" t="s">
        <v>3</v>
      </c>
    </row>
    <row r="642" spans="1:3" x14ac:dyDescent="0.25">
      <c r="A642" s="1">
        <v>634</v>
      </c>
      <c r="B642" s="1" t="str">
        <f>"00141037"</f>
        <v>00141037</v>
      </c>
      <c r="C642" s="1" t="s">
        <v>3</v>
      </c>
    </row>
    <row r="643" spans="1:3" x14ac:dyDescent="0.25">
      <c r="A643" s="1">
        <v>635</v>
      </c>
      <c r="B643" s="1" t="str">
        <f>"00141152"</f>
        <v>00141152</v>
      </c>
      <c r="C643" s="1" t="s">
        <v>3</v>
      </c>
    </row>
    <row r="644" spans="1:3" x14ac:dyDescent="0.25">
      <c r="A644" s="1">
        <v>636</v>
      </c>
      <c r="B644" s="1" t="str">
        <f>"00142168"</f>
        <v>00142168</v>
      </c>
      <c r="C644" s="1" t="s">
        <v>3</v>
      </c>
    </row>
    <row r="645" spans="1:3" x14ac:dyDescent="0.25">
      <c r="A645" s="1">
        <v>637</v>
      </c>
      <c r="B645" s="1" t="str">
        <f>"00142496"</f>
        <v>00142496</v>
      </c>
      <c r="C645" s="1" t="s">
        <v>3</v>
      </c>
    </row>
    <row r="646" spans="1:3" x14ac:dyDescent="0.25">
      <c r="A646" s="1">
        <v>638</v>
      </c>
      <c r="B646" s="1" t="str">
        <f>"00142771"</f>
        <v>00142771</v>
      </c>
      <c r="C646" s="1" t="s">
        <v>3</v>
      </c>
    </row>
    <row r="647" spans="1:3" x14ac:dyDescent="0.25">
      <c r="A647" s="1">
        <v>639</v>
      </c>
      <c r="B647" s="1" t="str">
        <f>"00143188"</f>
        <v>00143188</v>
      </c>
      <c r="C647" s="1" t="s">
        <v>3</v>
      </c>
    </row>
    <row r="648" spans="1:3" x14ac:dyDescent="0.25">
      <c r="A648" s="1">
        <v>640</v>
      </c>
      <c r="B648" s="1" t="str">
        <f>"00143252"</f>
        <v>00143252</v>
      </c>
      <c r="C648" s="1" t="s">
        <v>3</v>
      </c>
    </row>
    <row r="649" spans="1:3" x14ac:dyDescent="0.25">
      <c r="A649" s="1">
        <v>641</v>
      </c>
      <c r="B649" s="1" t="str">
        <f>"00144072"</f>
        <v>00144072</v>
      </c>
      <c r="C649" s="1" t="s">
        <v>3</v>
      </c>
    </row>
    <row r="650" spans="1:3" x14ac:dyDescent="0.25">
      <c r="A650" s="1">
        <v>642</v>
      </c>
      <c r="B650" s="1" t="str">
        <f>"00144890"</f>
        <v>00144890</v>
      </c>
      <c r="C650" s="1" t="s">
        <v>3</v>
      </c>
    </row>
    <row r="651" spans="1:3" x14ac:dyDescent="0.25">
      <c r="A651" s="1">
        <v>643</v>
      </c>
      <c r="B651" s="1" t="str">
        <f>"00145259"</f>
        <v>00145259</v>
      </c>
      <c r="C651" s="1" t="s">
        <v>3</v>
      </c>
    </row>
    <row r="652" spans="1:3" x14ac:dyDescent="0.25">
      <c r="A652" s="1">
        <v>644</v>
      </c>
      <c r="B652" s="1" t="str">
        <f>"00145494"</f>
        <v>00145494</v>
      </c>
      <c r="C652" s="1" t="s">
        <v>3</v>
      </c>
    </row>
    <row r="653" spans="1:3" x14ac:dyDescent="0.25">
      <c r="A653" s="1">
        <v>645</v>
      </c>
      <c r="B653" s="1" t="str">
        <f>"00146170"</f>
        <v>00146170</v>
      </c>
      <c r="C653" s="1" t="s">
        <v>3</v>
      </c>
    </row>
    <row r="654" spans="1:3" x14ac:dyDescent="0.25">
      <c r="A654" s="1">
        <v>646</v>
      </c>
      <c r="B654" s="1" t="str">
        <f>"00146475"</f>
        <v>00146475</v>
      </c>
      <c r="C654" s="1" t="s">
        <v>3</v>
      </c>
    </row>
    <row r="655" spans="1:3" x14ac:dyDescent="0.25">
      <c r="A655" s="1">
        <v>647</v>
      </c>
      <c r="B655" s="1" t="str">
        <f>"00147163"</f>
        <v>00147163</v>
      </c>
      <c r="C655" s="1" t="s">
        <v>3</v>
      </c>
    </row>
    <row r="656" spans="1:3" x14ac:dyDescent="0.25">
      <c r="A656" s="1">
        <v>648</v>
      </c>
      <c r="B656" s="1" t="str">
        <f>"00147291"</f>
        <v>00147291</v>
      </c>
      <c r="C656" s="1" t="s">
        <v>3</v>
      </c>
    </row>
    <row r="657" spans="1:3" x14ac:dyDescent="0.25">
      <c r="A657" s="1">
        <v>649</v>
      </c>
      <c r="B657" s="1" t="str">
        <f>"00147475"</f>
        <v>00147475</v>
      </c>
      <c r="C657" s="1" t="s">
        <v>3</v>
      </c>
    </row>
    <row r="658" spans="1:3" x14ac:dyDescent="0.25">
      <c r="A658" s="1">
        <v>650</v>
      </c>
      <c r="B658" s="1" t="str">
        <f>"00147908"</f>
        <v>00147908</v>
      </c>
      <c r="C658" s="1" t="s">
        <v>3</v>
      </c>
    </row>
    <row r="659" spans="1:3" x14ac:dyDescent="0.25">
      <c r="A659" s="1">
        <v>651</v>
      </c>
      <c r="B659" s="1" t="str">
        <f>"00148438"</f>
        <v>00148438</v>
      </c>
      <c r="C659" s="1" t="s">
        <v>3</v>
      </c>
    </row>
    <row r="660" spans="1:3" x14ac:dyDescent="0.25">
      <c r="A660" s="1">
        <v>652</v>
      </c>
      <c r="B660" s="1" t="str">
        <f>"00148919"</f>
        <v>00148919</v>
      </c>
      <c r="C660" s="1" t="s">
        <v>3</v>
      </c>
    </row>
    <row r="661" spans="1:3" x14ac:dyDescent="0.25">
      <c r="A661" s="1">
        <v>653</v>
      </c>
      <c r="B661" s="1" t="str">
        <f>"00148928"</f>
        <v>00148928</v>
      </c>
      <c r="C661" s="1" t="s">
        <v>3</v>
      </c>
    </row>
    <row r="662" spans="1:3" x14ac:dyDescent="0.25">
      <c r="A662" s="1">
        <v>654</v>
      </c>
      <c r="B662" s="1" t="str">
        <f>"00148959"</f>
        <v>00148959</v>
      </c>
      <c r="C662" s="1" t="s">
        <v>3</v>
      </c>
    </row>
    <row r="663" spans="1:3" x14ac:dyDescent="0.25">
      <c r="A663" s="1">
        <v>655</v>
      </c>
      <c r="B663" s="1" t="str">
        <f>"00149092"</f>
        <v>00149092</v>
      </c>
      <c r="C663" s="1" t="s">
        <v>3</v>
      </c>
    </row>
    <row r="664" spans="1:3" x14ac:dyDescent="0.25">
      <c r="A664" s="1">
        <v>656</v>
      </c>
      <c r="B664" s="1" t="str">
        <f>"00149542"</f>
        <v>00149542</v>
      </c>
      <c r="C664" s="1" t="s">
        <v>3</v>
      </c>
    </row>
    <row r="665" spans="1:3" x14ac:dyDescent="0.25">
      <c r="A665" s="1">
        <v>657</v>
      </c>
      <c r="B665" s="1" t="str">
        <f>"00149727"</f>
        <v>00149727</v>
      </c>
      <c r="C665" s="1" t="s">
        <v>3</v>
      </c>
    </row>
    <row r="666" spans="1:3" x14ac:dyDescent="0.25">
      <c r="A666" s="1">
        <v>658</v>
      </c>
      <c r="B666" s="1" t="str">
        <f>"00149764"</f>
        <v>00149764</v>
      </c>
      <c r="C666" s="1" t="s">
        <v>3</v>
      </c>
    </row>
    <row r="667" spans="1:3" x14ac:dyDescent="0.25">
      <c r="A667" s="1">
        <v>659</v>
      </c>
      <c r="B667" s="1" t="str">
        <f>"00150421"</f>
        <v>00150421</v>
      </c>
      <c r="C667" s="1" t="s">
        <v>3</v>
      </c>
    </row>
    <row r="668" spans="1:3" x14ac:dyDescent="0.25">
      <c r="A668" s="1">
        <v>660</v>
      </c>
      <c r="B668" s="1" t="str">
        <f>"00150853"</f>
        <v>00150853</v>
      </c>
      <c r="C668" s="1" t="s">
        <v>3</v>
      </c>
    </row>
    <row r="669" spans="1:3" x14ac:dyDescent="0.25">
      <c r="A669" s="1">
        <v>661</v>
      </c>
      <c r="B669" s="1" t="str">
        <f>"00151341"</f>
        <v>00151341</v>
      </c>
      <c r="C669" s="1" t="s">
        <v>3</v>
      </c>
    </row>
    <row r="670" spans="1:3" x14ac:dyDescent="0.25">
      <c r="A670" s="1">
        <v>662</v>
      </c>
      <c r="B670" s="1" t="str">
        <f>"00151457"</f>
        <v>00151457</v>
      </c>
      <c r="C670" s="1" t="s">
        <v>3</v>
      </c>
    </row>
    <row r="671" spans="1:3" x14ac:dyDescent="0.25">
      <c r="A671" s="1">
        <v>663</v>
      </c>
      <c r="B671" s="1" t="str">
        <f>"00151458"</f>
        <v>00151458</v>
      </c>
      <c r="C671" s="1" t="s">
        <v>3</v>
      </c>
    </row>
    <row r="672" spans="1:3" x14ac:dyDescent="0.25">
      <c r="A672" s="1">
        <v>664</v>
      </c>
      <c r="B672" s="1" t="str">
        <f>"00151537"</f>
        <v>00151537</v>
      </c>
      <c r="C672" s="1" t="s">
        <v>3</v>
      </c>
    </row>
    <row r="673" spans="1:3" x14ac:dyDescent="0.25">
      <c r="A673" s="1">
        <v>665</v>
      </c>
      <c r="B673" s="1" t="str">
        <f>"00151973"</f>
        <v>00151973</v>
      </c>
      <c r="C673" s="1" t="s">
        <v>3</v>
      </c>
    </row>
    <row r="674" spans="1:3" x14ac:dyDescent="0.25">
      <c r="A674" s="1">
        <v>666</v>
      </c>
      <c r="B674" s="1" t="str">
        <f>"00152020"</f>
        <v>00152020</v>
      </c>
      <c r="C674" s="1" t="s">
        <v>3</v>
      </c>
    </row>
    <row r="675" spans="1:3" x14ac:dyDescent="0.25">
      <c r="A675" s="1">
        <v>667</v>
      </c>
      <c r="B675" s="1" t="str">
        <f>"00152111"</f>
        <v>00152111</v>
      </c>
      <c r="C675" s="1" t="s">
        <v>3</v>
      </c>
    </row>
    <row r="676" spans="1:3" x14ac:dyDescent="0.25">
      <c r="A676" s="1">
        <v>668</v>
      </c>
      <c r="B676" s="1" t="str">
        <f>"00152850"</f>
        <v>00152850</v>
      </c>
      <c r="C676" s="1" t="s">
        <v>3</v>
      </c>
    </row>
    <row r="677" spans="1:3" x14ac:dyDescent="0.25">
      <c r="A677" s="1">
        <v>669</v>
      </c>
      <c r="B677" s="1" t="str">
        <f>"00153012"</f>
        <v>00153012</v>
      </c>
      <c r="C677" s="1" t="s">
        <v>3</v>
      </c>
    </row>
    <row r="678" spans="1:3" x14ac:dyDescent="0.25">
      <c r="A678" s="1">
        <v>670</v>
      </c>
      <c r="B678" s="1" t="str">
        <f>"00153475"</f>
        <v>00153475</v>
      </c>
      <c r="C678" s="1" t="s">
        <v>3</v>
      </c>
    </row>
    <row r="679" spans="1:3" x14ac:dyDescent="0.25">
      <c r="A679" s="1">
        <v>671</v>
      </c>
      <c r="B679" s="1" t="str">
        <f>"00153735"</f>
        <v>00153735</v>
      </c>
      <c r="C679" s="1" t="s">
        <v>3</v>
      </c>
    </row>
    <row r="680" spans="1:3" x14ac:dyDescent="0.25">
      <c r="A680" s="1">
        <v>672</v>
      </c>
      <c r="B680" s="1" t="str">
        <f>"00153780"</f>
        <v>00153780</v>
      </c>
      <c r="C680" s="1" t="s">
        <v>3</v>
      </c>
    </row>
    <row r="681" spans="1:3" x14ac:dyDescent="0.25">
      <c r="A681" s="1">
        <v>673</v>
      </c>
      <c r="B681" s="1" t="str">
        <f>"00153835"</f>
        <v>00153835</v>
      </c>
      <c r="C681" s="1" t="s">
        <v>3</v>
      </c>
    </row>
    <row r="682" spans="1:3" x14ac:dyDescent="0.25">
      <c r="A682" s="1">
        <v>674</v>
      </c>
      <c r="B682" s="1" t="str">
        <f>"00153917"</f>
        <v>00153917</v>
      </c>
      <c r="C682" s="1" t="s">
        <v>3</v>
      </c>
    </row>
    <row r="683" spans="1:3" x14ac:dyDescent="0.25">
      <c r="A683" s="1">
        <v>675</v>
      </c>
      <c r="B683" s="1" t="str">
        <f>"00153950"</f>
        <v>00153950</v>
      </c>
      <c r="C683" s="1" t="s">
        <v>3</v>
      </c>
    </row>
    <row r="684" spans="1:3" x14ac:dyDescent="0.25">
      <c r="A684" s="1">
        <v>676</v>
      </c>
      <c r="B684" s="1" t="str">
        <f>"00153954"</f>
        <v>00153954</v>
      </c>
      <c r="C684" s="1" t="s">
        <v>3</v>
      </c>
    </row>
    <row r="685" spans="1:3" x14ac:dyDescent="0.25">
      <c r="A685" s="1">
        <v>677</v>
      </c>
      <c r="B685" s="1" t="str">
        <f>"00155434"</f>
        <v>00155434</v>
      </c>
      <c r="C685" s="1" t="s">
        <v>3</v>
      </c>
    </row>
    <row r="686" spans="1:3" x14ac:dyDescent="0.25">
      <c r="A686" s="1">
        <v>678</v>
      </c>
      <c r="B686" s="1" t="str">
        <f>"00156178"</f>
        <v>00156178</v>
      </c>
      <c r="C686" s="1" t="s">
        <v>3</v>
      </c>
    </row>
    <row r="687" spans="1:3" x14ac:dyDescent="0.25">
      <c r="A687" s="1">
        <v>679</v>
      </c>
      <c r="B687" s="1" t="str">
        <f>"00156829"</f>
        <v>00156829</v>
      </c>
      <c r="C687" s="1" t="s">
        <v>3</v>
      </c>
    </row>
    <row r="688" spans="1:3" x14ac:dyDescent="0.25">
      <c r="A688" s="1">
        <v>680</v>
      </c>
      <c r="B688" s="1" t="str">
        <f>"00157460"</f>
        <v>00157460</v>
      </c>
      <c r="C688" s="1" t="s">
        <v>3</v>
      </c>
    </row>
    <row r="689" spans="1:3" x14ac:dyDescent="0.25">
      <c r="A689" s="1">
        <v>681</v>
      </c>
      <c r="B689" s="1" t="str">
        <f>"00157727"</f>
        <v>00157727</v>
      </c>
      <c r="C689" s="1" t="s">
        <v>3</v>
      </c>
    </row>
    <row r="690" spans="1:3" x14ac:dyDescent="0.25">
      <c r="A690" s="1">
        <v>682</v>
      </c>
      <c r="B690" s="1" t="str">
        <f>"00157771"</f>
        <v>00157771</v>
      </c>
      <c r="C690" s="1" t="s">
        <v>3</v>
      </c>
    </row>
    <row r="691" spans="1:3" x14ac:dyDescent="0.25">
      <c r="A691" s="1">
        <v>683</v>
      </c>
      <c r="B691" s="1" t="str">
        <f>"00157816"</f>
        <v>00157816</v>
      </c>
      <c r="C691" s="1" t="s">
        <v>3</v>
      </c>
    </row>
    <row r="692" spans="1:3" x14ac:dyDescent="0.25">
      <c r="A692" s="1">
        <v>684</v>
      </c>
      <c r="B692" s="1" t="str">
        <f>"00158136"</f>
        <v>00158136</v>
      </c>
      <c r="C692" s="1" t="s">
        <v>3</v>
      </c>
    </row>
    <row r="693" spans="1:3" x14ac:dyDescent="0.25">
      <c r="A693" s="1">
        <v>685</v>
      </c>
      <c r="B693" s="1" t="str">
        <f>"00159141"</f>
        <v>00159141</v>
      </c>
      <c r="C693" s="1" t="s">
        <v>3</v>
      </c>
    </row>
    <row r="694" spans="1:3" x14ac:dyDescent="0.25">
      <c r="A694" s="1">
        <v>686</v>
      </c>
      <c r="B694" s="1" t="str">
        <f>"00159162"</f>
        <v>00159162</v>
      </c>
      <c r="C694" s="1" t="s">
        <v>3</v>
      </c>
    </row>
    <row r="695" spans="1:3" x14ac:dyDescent="0.25">
      <c r="A695" s="1">
        <v>687</v>
      </c>
      <c r="B695" s="1" t="str">
        <f>"00159727"</f>
        <v>00159727</v>
      </c>
      <c r="C695" s="1" t="s">
        <v>3</v>
      </c>
    </row>
    <row r="696" spans="1:3" x14ac:dyDescent="0.25">
      <c r="A696" s="1">
        <v>688</v>
      </c>
      <c r="B696" s="1" t="str">
        <f>"00159961"</f>
        <v>00159961</v>
      </c>
      <c r="C696" s="1" t="s">
        <v>3</v>
      </c>
    </row>
    <row r="697" spans="1:3" x14ac:dyDescent="0.25">
      <c r="A697" s="1">
        <v>689</v>
      </c>
      <c r="B697" s="1" t="str">
        <f>"00160353"</f>
        <v>00160353</v>
      </c>
      <c r="C697" s="1" t="s">
        <v>3</v>
      </c>
    </row>
    <row r="698" spans="1:3" x14ac:dyDescent="0.25">
      <c r="A698" s="1">
        <v>690</v>
      </c>
      <c r="B698" s="1" t="str">
        <f>"00160777"</f>
        <v>00160777</v>
      </c>
      <c r="C698" s="1" t="s">
        <v>3</v>
      </c>
    </row>
    <row r="699" spans="1:3" x14ac:dyDescent="0.25">
      <c r="A699" s="1">
        <v>691</v>
      </c>
      <c r="B699" s="1" t="str">
        <f>"00160917"</f>
        <v>00160917</v>
      </c>
      <c r="C699" s="1" t="s">
        <v>3</v>
      </c>
    </row>
    <row r="700" spans="1:3" x14ac:dyDescent="0.25">
      <c r="A700" s="1">
        <v>692</v>
      </c>
      <c r="B700" s="1" t="str">
        <f>"00161255"</f>
        <v>00161255</v>
      </c>
      <c r="C700" s="1" t="s">
        <v>3</v>
      </c>
    </row>
    <row r="701" spans="1:3" x14ac:dyDescent="0.25">
      <c r="A701" s="1">
        <v>693</v>
      </c>
      <c r="B701" s="1" t="str">
        <f>"00161321"</f>
        <v>00161321</v>
      </c>
      <c r="C701" s="1" t="s">
        <v>3</v>
      </c>
    </row>
    <row r="702" spans="1:3" x14ac:dyDescent="0.25">
      <c r="A702" s="1">
        <v>694</v>
      </c>
      <c r="B702" s="1" t="str">
        <f>"00161403"</f>
        <v>00161403</v>
      </c>
      <c r="C702" s="1" t="s">
        <v>3</v>
      </c>
    </row>
    <row r="703" spans="1:3" x14ac:dyDescent="0.25">
      <c r="A703" s="1">
        <v>695</v>
      </c>
      <c r="B703" s="1" t="str">
        <f>"00161419"</f>
        <v>00161419</v>
      </c>
      <c r="C703" s="1" t="s">
        <v>3</v>
      </c>
    </row>
    <row r="704" spans="1:3" x14ac:dyDescent="0.25">
      <c r="A704" s="1">
        <v>696</v>
      </c>
      <c r="B704" s="1" t="str">
        <f>"00161858"</f>
        <v>00161858</v>
      </c>
      <c r="C704" s="1" t="s">
        <v>3</v>
      </c>
    </row>
    <row r="705" spans="1:3" x14ac:dyDescent="0.25">
      <c r="A705" s="1">
        <v>697</v>
      </c>
      <c r="B705" s="1" t="str">
        <f>"00161932"</f>
        <v>00161932</v>
      </c>
      <c r="C705" s="1" t="s">
        <v>3</v>
      </c>
    </row>
    <row r="706" spans="1:3" x14ac:dyDescent="0.25">
      <c r="A706" s="1">
        <v>698</v>
      </c>
      <c r="B706" s="1" t="str">
        <f>"00162121"</f>
        <v>00162121</v>
      </c>
      <c r="C706" s="1" t="s">
        <v>3</v>
      </c>
    </row>
    <row r="707" spans="1:3" x14ac:dyDescent="0.25">
      <c r="A707" s="1">
        <v>699</v>
      </c>
      <c r="B707" s="1" t="str">
        <f>"00162405"</f>
        <v>00162405</v>
      </c>
      <c r="C707" s="1" t="s">
        <v>3</v>
      </c>
    </row>
    <row r="708" spans="1:3" x14ac:dyDescent="0.25">
      <c r="A708" s="1">
        <v>700</v>
      </c>
      <c r="B708" s="1" t="str">
        <f>"00162619"</f>
        <v>00162619</v>
      </c>
      <c r="C708" s="1" t="s">
        <v>3</v>
      </c>
    </row>
    <row r="709" spans="1:3" x14ac:dyDescent="0.25">
      <c r="A709" s="1">
        <v>701</v>
      </c>
      <c r="B709" s="1" t="str">
        <f>"00162922"</f>
        <v>00162922</v>
      </c>
      <c r="C709" s="1" t="s">
        <v>3</v>
      </c>
    </row>
    <row r="710" spans="1:3" x14ac:dyDescent="0.25">
      <c r="A710" s="1">
        <v>702</v>
      </c>
      <c r="B710" s="1" t="str">
        <f>"00163070"</f>
        <v>00163070</v>
      </c>
      <c r="C710" s="1" t="s">
        <v>3</v>
      </c>
    </row>
    <row r="711" spans="1:3" x14ac:dyDescent="0.25">
      <c r="A711" s="1">
        <v>703</v>
      </c>
      <c r="B711" s="1" t="str">
        <f>"00163214"</f>
        <v>00163214</v>
      </c>
      <c r="C711" s="1" t="s">
        <v>3</v>
      </c>
    </row>
    <row r="712" spans="1:3" x14ac:dyDescent="0.25">
      <c r="A712" s="1">
        <v>704</v>
      </c>
      <c r="B712" s="1" t="str">
        <f>"00163613"</f>
        <v>00163613</v>
      </c>
      <c r="C712" s="1" t="s">
        <v>3</v>
      </c>
    </row>
    <row r="713" spans="1:3" x14ac:dyDescent="0.25">
      <c r="A713" s="1">
        <v>705</v>
      </c>
      <c r="B713" s="1" t="str">
        <f>"00164157"</f>
        <v>00164157</v>
      </c>
      <c r="C713" s="1" t="s">
        <v>3</v>
      </c>
    </row>
    <row r="714" spans="1:3" x14ac:dyDescent="0.25">
      <c r="A714" s="1">
        <v>706</v>
      </c>
      <c r="B714" s="1" t="str">
        <f>"00164310"</f>
        <v>00164310</v>
      </c>
      <c r="C714" s="1" t="s">
        <v>3</v>
      </c>
    </row>
    <row r="715" spans="1:3" x14ac:dyDescent="0.25">
      <c r="A715" s="1">
        <v>707</v>
      </c>
      <c r="B715" s="1" t="str">
        <f>"00165842"</f>
        <v>00165842</v>
      </c>
      <c r="C715" s="1" t="s">
        <v>3</v>
      </c>
    </row>
    <row r="716" spans="1:3" x14ac:dyDescent="0.25">
      <c r="A716" s="1">
        <v>708</v>
      </c>
      <c r="B716" s="1" t="str">
        <f>"00165934"</f>
        <v>00165934</v>
      </c>
      <c r="C716" s="1" t="s">
        <v>3</v>
      </c>
    </row>
    <row r="717" spans="1:3" x14ac:dyDescent="0.25">
      <c r="A717" s="1">
        <v>709</v>
      </c>
      <c r="B717" s="1" t="str">
        <f>"00166018"</f>
        <v>00166018</v>
      </c>
      <c r="C717" s="1" t="s">
        <v>3</v>
      </c>
    </row>
    <row r="718" spans="1:3" x14ac:dyDescent="0.25">
      <c r="A718" s="1">
        <v>710</v>
      </c>
      <c r="B718" s="1" t="str">
        <f>"00166037"</f>
        <v>00166037</v>
      </c>
      <c r="C718" s="1" t="s">
        <v>3</v>
      </c>
    </row>
    <row r="719" spans="1:3" x14ac:dyDescent="0.25">
      <c r="A719" s="1">
        <v>711</v>
      </c>
      <c r="B719" s="1" t="str">
        <f>"00166053"</f>
        <v>00166053</v>
      </c>
      <c r="C719" s="1" t="s">
        <v>3</v>
      </c>
    </row>
    <row r="720" spans="1:3" x14ac:dyDescent="0.25">
      <c r="A720" s="1">
        <v>712</v>
      </c>
      <c r="B720" s="1" t="str">
        <f>"00166902"</f>
        <v>00166902</v>
      </c>
      <c r="C720" s="1" t="s">
        <v>3</v>
      </c>
    </row>
    <row r="721" spans="1:3" x14ac:dyDescent="0.25">
      <c r="A721" s="1">
        <v>713</v>
      </c>
      <c r="B721" s="1" t="str">
        <f>"00166936"</f>
        <v>00166936</v>
      </c>
      <c r="C721" s="1" t="s">
        <v>3</v>
      </c>
    </row>
    <row r="722" spans="1:3" x14ac:dyDescent="0.25">
      <c r="A722" s="1">
        <v>714</v>
      </c>
      <c r="B722" s="1" t="str">
        <f>"00167500"</f>
        <v>00167500</v>
      </c>
      <c r="C722" s="1" t="s">
        <v>3</v>
      </c>
    </row>
    <row r="723" spans="1:3" x14ac:dyDescent="0.25">
      <c r="A723" s="1">
        <v>715</v>
      </c>
      <c r="B723" s="1" t="str">
        <f>"00167730"</f>
        <v>00167730</v>
      </c>
      <c r="C723" s="1" t="s">
        <v>3</v>
      </c>
    </row>
    <row r="724" spans="1:3" x14ac:dyDescent="0.25">
      <c r="A724" s="1">
        <v>716</v>
      </c>
      <c r="B724" s="1" t="str">
        <f>"00168579"</f>
        <v>00168579</v>
      </c>
      <c r="C724" s="1" t="s">
        <v>3</v>
      </c>
    </row>
    <row r="725" spans="1:3" x14ac:dyDescent="0.25">
      <c r="A725" s="1">
        <v>717</v>
      </c>
      <c r="B725" s="1" t="str">
        <f>"00169209"</f>
        <v>00169209</v>
      </c>
      <c r="C725" s="1" t="s">
        <v>3</v>
      </c>
    </row>
    <row r="726" spans="1:3" x14ac:dyDescent="0.25">
      <c r="A726" s="1">
        <v>718</v>
      </c>
      <c r="B726" s="1" t="str">
        <f>"00170036"</f>
        <v>00170036</v>
      </c>
      <c r="C726" s="1" t="s">
        <v>3</v>
      </c>
    </row>
    <row r="727" spans="1:3" x14ac:dyDescent="0.25">
      <c r="A727" s="1">
        <v>719</v>
      </c>
      <c r="B727" s="1" t="str">
        <f>"00170550"</f>
        <v>00170550</v>
      </c>
      <c r="C727" s="1" t="s">
        <v>3</v>
      </c>
    </row>
    <row r="728" spans="1:3" x14ac:dyDescent="0.25">
      <c r="A728" s="1">
        <v>720</v>
      </c>
      <c r="B728" s="1" t="str">
        <f>"00170606"</f>
        <v>00170606</v>
      </c>
      <c r="C728" s="1" t="s">
        <v>3</v>
      </c>
    </row>
    <row r="729" spans="1:3" x14ac:dyDescent="0.25">
      <c r="A729" s="1">
        <v>721</v>
      </c>
      <c r="B729" s="1" t="str">
        <f>"00171799"</f>
        <v>00171799</v>
      </c>
      <c r="C729" s="1" t="s">
        <v>3</v>
      </c>
    </row>
    <row r="730" spans="1:3" x14ac:dyDescent="0.25">
      <c r="A730" s="1">
        <v>722</v>
      </c>
      <c r="B730" s="1" t="str">
        <f>"00172165"</f>
        <v>00172165</v>
      </c>
      <c r="C730" s="1" t="s">
        <v>3</v>
      </c>
    </row>
    <row r="731" spans="1:3" x14ac:dyDescent="0.25">
      <c r="A731" s="1">
        <v>723</v>
      </c>
      <c r="B731" s="1" t="str">
        <f>"00172231"</f>
        <v>00172231</v>
      </c>
      <c r="C731" s="1" t="s">
        <v>3</v>
      </c>
    </row>
    <row r="732" spans="1:3" x14ac:dyDescent="0.25">
      <c r="A732" s="1">
        <v>724</v>
      </c>
      <c r="B732" s="1" t="str">
        <f>"00172310"</f>
        <v>00172310</v>
      </c>
      <c r="C732" s="1" t="s">
        <v>3</v>
      </c>
    </row>
    <row r="733" spans="1:3" x14ac:dyDescent="0.25">
      <c r="A733" s="1">
        <v>725</v>
      </c>
      <c r="B733" s="1" t="str">
        <f>"00172375"</f>
        <v>00172375</v>
      </c>
      <c r="C733" s="1" t="s">
        <v>3</v>
      </c>
    </row>
    <row r="734" spans="1:3" x14ac:dyDescent="0.25">
      <c r="A734" s="1">
        <v>726</v>
      </c>
      <c r="B734" s="1" t="str">
        <f>"00172790"</f>
        <v>00172790</v>
      </c>
      <c r="C734" s="1" t="s">
        <v>3</v>
      </c>
    </row>
    <row r="735" spans="1:3" x14ac:dyDescent="0.25">
      <c r="A735" s="1">
        <v>727</v>
      </c>
      <c r="B735" s="1" t="str">
        <f>"00173882"</f>
        <v>00173882</v>
      </c>
      <c r="C735" s="1" t="s">
        <v>3</v>
      </c>
    </row>
    <row r="736" spans="1:3" x14ac:dyDescent="0.25">
      <c r="A736" s="1">
        <v>728</v>
      </c>
      <c r="B736" s="1" t="str">
        <f>"00174445"</f>
        <v>00174445</v>
      </c>
      <c r="C736" s="1" t="s">
        <v>3</v>
      </c>
    </row>
    <row r="737" spans="1:3" x14ac:dyDescent="0.25">
      <c r="A737" s="1">
        <v>729</v>
      </c>
      <c r="B737" s="1" t="str">
        <f>"00174984"</f>
        <v>00174984</v>
      </c>
      <c r="C737" s="1" t="s">
        <v>3</v>
      </c>
    </row>
    <row r="738" spans="1:3" x14ac:dyDescent="0.25">
      <c r="A738" s="1">
        <v>730</v>
      </c>
      <c r="B738" s="1" t="str">
        <f>"00175426"</f>
        <v>00175426</v>
      </c>
      <c r="C738" s="1" t="s">
        <v>3</v>
      </c>
    </row>
    <row r="739" spans="1:3" x14ac:dyDescent="0.25">
      <c r="A739" s="1">
        <v>731</v>
      </c>
      <c r="B739" s="1" t="str">
        <f>"00175703"</f>
        <v>00175703</v>
      </c>
      <c r="C739" s="1" t="s">
        <v>3</v>
      </c>
    </row>
    <row r="740" spans="1:3" x14ac:dyDescent="0.25">
      <c r="A740" s="1">
        <v>732</v>
      </c>
      <c r="B740" s="1" t="str">
        <f>"00176147"</f>
        <v>00176147</v>
      </c>
      <c r="C740" s="1" t="s">
        <v>3</v>
      </c>
    </row>
    <row r="741" spans="1:3" x14ac:dyDescent="0.25">
      <c r="A741" s="1">
        <v>733</v>
      </c>
      <c r="B741" s="1" t="str">
        <f>"00176430"</f>
        <v>00176430</v>
      </c>
      <c r="C741" s="1" t="s">
        <v>3</v>
      </c>
    </row>
    <row r="742" spans="1:3" x14ac:dyDescent="0.25">
      <c r="A742" s="1">
        <v>734</v>
      </c>
      <c r="B742" s="1" t="str">
        <f>"00176483"</f>
        <v>00176483</v>
      </c>
      <c r="C742" s="1" t="s">
        <v>3</v>
      </c>
    </row>
    <row r="743" spans="1:3" x14ac:dyDescent="0.25">
      <c r="A743" s="1">
        <v>735</v>
      </c>
      <c r="B743" s="1" t="str">
        <f>"00178737"</f>
        <v>00178737</v>
      </c>
      <c r="C743" s="1" t="s">
        <v>3</v>
      </c>
    </row>
    <row r="744" spans="1:3" x14ac:dyDescent="0.25">
      <c r="A744" s="1">
        <v>736</v>
      </c>
      <c r="B744" s="1" t="str">
        <f>"00179299"</f>
        <v>00179299</v>
      </c>
      <c r="C744" s="1" t="s">
        <v>3</v>
      </c>
    </row>
    <row r="745" spans="1:3" x14ac:dyDescent="0.25">
      <c r="A745" s="1">
        <v>737</v>
      </c>
      <c r="B745" s="1" t="str">
        <f>"00179390"</f>
        <v>00179390</v>
      </c>
      <c r="C745" s="1" t="s">
        <v>3</v>
      </c>
    </row>
    <row r="746" spans="1:3" x14ac:dyDescent="0.25">
      <c r="A746" s="1">
        <v>738</v>
      </c>
      <c r="B746" s="1" t="str">
        <f>"00182208"</f>
        <v>00182208</v>
      </c>
      <c r="C746" s="1" t="s">
        <v>3</v>
      </c>
    </row>
    <row r="747" spans="1:3" x14ac:dyDescent="0.25">
      <c r="A747" s="1">
        <v>739</v>
      </c>
      <c r="B747" s="1" t="str">
        <f>"00182419"</f>
        <v>00182419</v>
      </c>
      <c r="C747" s="1" t="s">
        <v>3</v>
      </c>
    </row>
    <row r="748" spans="1:3" x14ac:dyDescent="0.25">
      <c r="A748" s="1">
        <v>740</v>
      </c>
      <c r="B748" s="1" t="str">
        <f>"00182980"</f>
        <v>00182980</v>
      </c>
      <c r="C748" s="1" t="s">
        <v>3</v>
      </c>
    </row>
    <row r="749" spans="1:3" x14ac:dyDescent="0.25">
      <c r="A749" s="1">
        <v>741</v>
      </c>
      <c r="B749" s="1" t="str">
        <f>"00183310"</f>
        <v>00183310</v>
      </c>
      <c r="C749" s="1" t="s">
        <v>3</v>
      </c>
    </row>
    <row r="750" spans="1:3" x14ac:dyDescent="0.25">
      <c r="A750" s="1">
        <v>742</v>
      </c>
      <c r="B750" s="1" t="str">
        <f>"00183613"</f>
        <v>00183613</v>
      </c>
      <c r="C750" s="1" t="s">
        <v>3</v>
      </c>
    </row>
    <row r="751" spans="1:3" x14ac:dyDescent="0.25">
      <c r="A751" s="1">
        <v>743</v>
      </c>
      <c r="B751" s="1" t="str">
        <f>"00183993"</f>
        <v>00183993</v>
      </c>
      <c r="C751" s="1" t="s">
        <v>3</v>
      </c>
    </row>
    <row r="752" spans="1:3" x14ac:dyDescent="0.25">
      <c r="A752" s="1">
        <v>744</v>
      </c>
      <c r="B752" s="1" t="str">
        <f>"00183996"</f>
        <v>00183996</v>
      </c>
      <c r="C752" s="1" t="s">
        <v>3</v>
      </c>
    </row>
    <row r="753" spans="1:3" x14ac:dyDescent="0.25">
      <c r="A753" s="1">
        <v>745</v>
      </c>
      <c r="B753" s="1" t="str">
        <f>"00184107"</f>
        <v>00184107</v>
      </c>
      <c r="C753" s="1" t="s">
        <v>3</v>
      </c>
    </row>
    <row r="754" spans="1:3" x14ac:dyDescent="0.25">
      <c r="A754" s="1">
        <v>746</v>
      </c>
      <c r="B754" s="1" t="str">
        <f>"00184109"</f>
        <v>00184109</v>
      </c>
      <c r="C754" s="1" t="s">
        <v>3</v>
      </c>
    </row>
    <row r="755" spans="1:3" x14ac:dyDescent="0.25">
      <c r="A755" s="1">
        <v>747</v>
      </c>
      <c r="B755" s="1" t="str">
        <f>"00184325"</f>
        <v>00184325</v>
      </c>
      <c r="C755" s="1" t="s">
        <v>3</v>
      </c>
    </row>
    <row r="756" spans="1:3" x14ac:dyDescent="0.25">
      <c r="A756" s="1">
        <v>748</v>
      </c>
      <c r="B756" s="1" t="str">
        <f>"00184514"</f>
        <v>00184514</v>
      </c>
      <c r="C756" s="1" t="s">
        <v>3</v>
      </c>
    </row>
    <row r="757" spans="1:3" x14ac:dyDescent="0.25">
      <c r="A757" s="1">
        <v>749</v>
      </c>
      <c r="B757" s="1" t="str">
        <f>"00184864"</f>
        <v>00184864</v>
      </c>
      <c r="C757" s="1" t="s">
        <v>3</v>
      </c>
    </row>
    <row r="758" spans="1:3" x14ac:dyDescent="0.25">
      <c r="A758" s="1">
        <v>750</v>
      </c>
      <c r="B758" s="1" t="str">
        <f>"00185626"</f>
        <v>00185626</v>
      </c>
      <c r="C758" s="1" t="s">
        <v>3</v>
      </c>
    </row>
    <row r="759" spans="1:3" x14ac:dyDescent="0.25">
      <c r="A759" s="1">
        <v>751</v>
      </c>
      <c r="B759" s="1" t="str">
        <f>"00185727"</f>
        <v>00185727</v>
      </c>
      <c r="C759" s="1" t="s">
        <v>3</v>
      </c>
    </row>
    <row r="760" spans="1:3" x14ac:dyDescent="0.25">
      <c r="A760" s="1">
        <v>752</v>
      </c>
      <c r="B760" s="1" t="str">
        <f>"00185834"</f>
        <v>00185834</v>
      </c>
      <c r="C760" s="1" t="s">
        <v>3</v>
      </c>
    </row>
    <row r="761" spans="1:3" x14ac:dyDescent="0.25">
      <c r="A761" s="1">
        <v>753</v>
      </c>
      <c r="B761" s="1" t="str">
        <f>"00185942"</f>
        <v>00185942</v>
      </c>
      <c r="C761" s="1" t="s">
        <v>3</v>
      </c>
    </row>
    <row r="762" spans="1:3" x14ac:dyDescent="0.25">
      <c r="A762" s="1">
        <v>754</v>
      </c>
      <c r="B762" s="1" t="str">
        <f>"00185961"</f>
        <v>00185961</v>
      </c>
      <c r="C762" s="1" t="s">
        <v>3</v>
      </c>
    </row>
    <row r="763" spans="1:3" x14ac:dyDescent="0.25">
      <c r="A763" s="1">
        <v>755</v>
      </c>
      <c r="B763" s="1" t="str">
        <f>"00186864"</f>
        <v>00186864</v>
      </c>
      <c r="C763" s="1" t="s">
        <v>3</v>
      </c>
    </row>
    <row r="764" spans="1:3" x14ac:dyDescent="0.25">
      <c r="A764" s="1">
        <v>756</v>
      </c>
      <c r="B764" s="1" t="str">
        <f>"00187108"</f>
        <v>00187108</v>
      </c>
      <c r="C764" s="1" t="s">
        <v>3</v>
      </c>
    </row>
    <row r="765" spans="1:3" x14ac:dyDescent="0.25">
      <c r="A765" s="1">
        <v>757</v>
      </c>
      <c r="B765" s="1" t="str">
        <f>"00187616"</f>
        <v>00187616</v>
      </c>
      <c r="C765" s="1" t="s">
        <v>3</v>
      </c>
    </row>
    <row r="766" spans="1:3" x14ac:dyDescent="0.25">
      <c r="A766" s="1">
        <v>758</v>
      </c>
      <c r="B766" s="1" t="str">
        <f>"00188414"</f>
        <v>00188414</v>
      </c>
      <c r="C766" s="1" t="s">
        <v>3</v>
      </c>
    </row>
    <row r="767" spans="1:3" x14ac:dyDescent="0.25">
      <c r="A767" s="1">
        <v>759</v>
      </c>
      <c r="B767" s="1" t="str">
        <f>"00188498"</f>
        <v>00188498</v>
      </c>
      <c r="C767" s="1" t="s">
        <v>3</v>
      </c>
    </row>
    <row r="768" spans="1:3" x14ac:dyDescent="0.25">
      <c r="A768" s="1">
        <v>760</v>
      </c>
      <c r="B768" s="1" t="str">
        <f>"00189176"</f>
        <v>00189176</v>
      </c>
      <c r="C768" s="1" t="s">
        <v>3</v>
      </c>
    </row>
    <row r="769" spans="1:3" x14ac:dyDescent="0.25">
      <c r="A769" s="1">
        <v>761</v>
      </c>
      <c r="B769" s="1" t="str">
        <f>"00189309"</f>
        <v>00189309</v>
      </c>
      <c r="C769" s="1" t="s">
        <v>3</v>
      </c>
    </row>
    <row r="770" spans="1:3" x14ac:dyDescent="0.25">
      <c r="A770" s="1">
        <v>762</v>
      </c>
      <c r="B770" s="1" t="str">
        <f>"00189371"</f>
        <v>00189371</v>
      </c>
      <c r="C770" s="1" t="s">
        <v>3</v>
      </c>
    </row>
    <row r="771" spans="1:3" x14ac:dyDescent="0.25">
      <c r="A771" s="1">
        <v>763</v>
      </c>
      <c r="B771" s="1" t="str">
        <f>"00190311"</f>
        <v>00190311</v>
      </c>
      <c r="C771" s="1" t="s">
        <v>3</v>
      </c>
    </row>
    <row r="772" spans="1:3" x14ac:dyDescent="0.25">
      <c r="A772" s="1">
        <v>764</v>
      </c>
      <c r="B772" s="1" t="str">
        <f>"00190808"</f>
        <v>00190808</v>
      </c>
      <c r="C772" s="1" t="s">
        <v>3</v>
      </c>
    </row>
    <row r="773" spans="1:3" x14ac:dyDescent="0.25">
      <c r="A773" s="1">
        <v>765</v>
      </c>
      <c r="B773" s="1" t="str">
        <f>"00191326"</f>
        <v>00191326</v>
      </c>
      <c r="C773" s="1" t="s">
        <v>3</v>
      </c>
    </row>
    <row r="774" spans="1:3" x14ac:dyDescent="0.25">
      <c r="A774" s="1">
        <v>766</v>
      </c>
      <c r="B774" s="1" t="str">
        <f>"00191386"</f>
        <v>00191386</v>
      </c>
      <c r="C774" s="1" t="s">
        <v>3</v>
      </c>
    </row>
    <row r="775" spans="1:3" x14ac:dyDescent="0.25">
      <c r="A775" s="1">
        <v>767</v>
      </c>
      <c r="B775" s="1" t="str">
        <f>"00191436"</f>
        <v>00191436</v>
      </c>
      <c r="C775" s="1" t="s">
        <v>3</v>
      </c>
    </row>
    <row r="776" spans="1:3" x14ac:dyDescent="0.25">
      <c r="A776" s="1">
        <v>768</v>
      </c>
      <c r="B776" s="1" t="str">
        <f>"00191678"</f>
        <v>00191678</v>
      </c>
      <c r="C776" s="1" t="s">
        <v>3</v>
      </c>
    </row>
    <row r="777" spans="1:3" x14ac:dyDescent="0.25">
      <c r="A777" s="1">
        <v>769</v>
      </c>
      <c r="B777" s="1" t="str">
        <f>"00191789"</f>
        <v>00191789</v>
      </c>
      <c r="C777" s="1" t="s">
        <v>3</v>
      </c>
    </row>
    <row r="778" spans="1:3" x14ac:dyDescent="0.25">
      <c r="A778" s="1">
        <v>770</v>
      </c>
      <c r="B778" s="1" t="str">
        <f>"00191931"</f>
        <v>00191931</v>
      </c>
      <c r="C778" s="1" t="s">
        <v>3</v>
      </c>
    </row>
    <row r="779" spans="1:3" x14ac:dyDescent="0.25">
      <c r="A779" s="1">
        <v>771</v>
      </c>
      <c r="B779" s="1" t="str">
        <f>"00191937"</f>
        <v>00191937</v>
      </c>
      <c r="C779" s="1" t="s">
        <v>3</v>
      </c>
    </row>
    <row r="780" spans="1:3" x14ac:dyDescent="0.25">
      <c r="A780" s="1">
        <v>772</v>
      </c>
      <c r="B780" s="1" t="str">
        <f>"00192014"</f>
        <v>00192014</v>
      </c>
      <c r="C780" s="1" t="s">
        <v>3</v>
      </c>
    </row>
    <row r="781" spans="1:3" x14ac:dyDescent="0.25">
      <c r="A781" s="1">
        <v>773</v>
      </c>
      <c r="B781" s="1" t="str">
        <f>"00192024"</f>
        <v>00192024</v>
      </c>
      <c r="C781" s="1" t="s">
        <v>3</v>
      </c>
    </row>
    <row r="782" spans="1:3" x14ac:dyDescent="0.25">
      <c r="A782" s="1">
        <v>774</v>
      </c>
      <c r="B782" s="1" t="str">
        <f>"00192093"</f>
        <v>00192093</v>
      </c>
      <c r="C782" s="1" t="s">
        <v>3</v>
      </c>
    </row>
    <row r="783" spans="1:3" x14ac:dyDescent="0.25">
      <c r="A783" s="1">
        <v>775</v>
      </c>
      <c r="B783" s="1" t="str">
        <f>"00192293"</f>
        <v>00192293</v>
      </c>
      <c r="C783" s="1" t="s">
        <v>3</v>
      </c>
    </row>
    <row r="784" spans="1:3" x14ac:dyDescent="0.25">
      <c r="A784" s="1">
        <v>776</v>
      </c>
      <c r="B784" s="1" t="str">
        <f>"00192407"</f>
        <v>00192407</v>
      </c>
      <c r="C784" s="1" t="s">
        <v>3</v>
      </c>
    </row>
    <row r="785" spans="1:3" x14ac:dyDescent="0.25">
      <c r="A785" s="1">
        <v>777</v>
      </c>
      <c r="B785" s="1" t="str">
        <f>"00192450"</f>
        <v>00192450</v>
      </c>
      <c r="C785" s="1" t="s">
        <v>3</v>
      </c>
    </row>
    <row r="786" spans="1:3" x14ac:dyDescent="0.25">
      <c r="A786" s="1">
        <v>778</v>
      </c>
      <c r="B786" s="1" t="str">
        <f>"00192536"</f>
        <v>00192536</v>
      </c>
      <c r="C786" s="1" t="s">
        <v>3</v>
      </c>
    </row>
    <row r="787" spans="1:3" x14ac:dyDescent="0.25">
      <c r="A787" s="1">
        <v>779</v>
      </c>
      <c r="B787" s="1" t="str">
        <f>"00192616"</f>
        <v>00192616</v>
      </c>
      <c r="C787" s="1" t="s">
        <v>3</v>
      </c>
    </row>
    <row r="788" spans="1:3" x14ac:dyDescent="0.25">
      <c r="A788" s="1">
        <v>780</v>
      </c>
      <c r="B788" s="1" t="str">
        <f>"00192701"</f>
        <v>00192701</v>
      </c>
      <c r="C788" s="1" t="s">
        <v>3</v>
      </c>
    </row>
    <row r="789" spans="1:3" x14ac:dyDescent="0.25">
      <c r="A789" s="1">
        <v>781</v>
      </c>
      <c r="B789" s="1" t="str">
        <f>"00192762"</f>
        <v>00192762</v>
      </c>
      <c r="C789" s="1" t="s">
        <v>3</v>
      </c>
    </row>
    <row r="790" spans="1:3" x14ac:dyDescent="0.25">
      <c r="A790" s="1">
        <v>782</v>
      </c>
      <c r="B790" s="1" t="str">
        <f>"00192834"</f>
        <v>00192834</v>
      </c>
      <c r="C790" s="1" t="s">
        <v>3</v>
      </c>
    </row>
    <row r="791" spans="1:3" x14ac:dyDescent="0.25">
      <c r="A791" s="1">
        <v>783</v>
      </c>
      <c r="B791" s="1" t="str">
        <f>"00192895"</f>
        <v>00192895</v>
      </c>
      <c r="C791" s="1" t="s">
        <v>3</v>
      </c>
    </row>
    <row r="792" spans="1:3" x14ac:dyDescent="0.25">
      <c r="A792" s="1">
        <v>784</v>
      </c>
      <c r="B792" s="1" t="str">
        <f>"00192968"</f>
        <v>00192968</v>
      </c>
      <c r="C792" s="1" t="s">
        <v>3</v>
      </c>
    </row>
    <row r="793" spans="1:3" x14ac:dyDescent="0.25">
      <c r="A793" s="1">
        <v>785</v>
      </c>
      <c r="B793" s="1" t="str">
        <f>"00193013"</f>
        <v>00193013</v>
      </c>
      <c r="C793" s="1" t="s">
        <v>3</v>
      </c>
    </row>
    <row r="794" spans="1:3" x14ac:dyDescent="0.25">
      <c r="A794" s="1">
        <v>786</v>
      </c>
      <c r="B794" s="1" t="str">
        <f>"00193207"</f>
        <v>00193207</v>
      </c>
      <c r="C794" s="1" t="s">
        <v>3</v>
      </c>
    </row>
    <row r="795" spans="1:3" x14ac:dyDescent="0.25">
      <c r="A795" s="1">
        <v>787</v>
      </c>
      <c r="B795" s="1" t="str">
        <f>"00193219"</f>
        <v>00193219</v>
      </c>
      <c r="C795" s="1" t="s">
        <v>3</v>
      </c>
    </row>
    <row r="796" spans="1:3" x14ac:dyDescent="0.25">
      <c r="A796" s="1">
        <v>788</v>
      </c>
      <c r="B796" s="1" t="str">
        <f>"00193433"</f>
        <v>00193433</v>
      </c>
      <c r="C796" s="1" t="s">
        <v>3</v>
      </c>
    </row>
    <row r="797" spans="1:3" x14ac:dyDescent="0.25">
      <c r="A797" s="1">
        <v>789</v>
      </c>
      <c r="B797" s="1" t="str">
        <f>"00193458"</f>
        <v>00193458</v>
      </c>
      <c r="C797" s="1" t="s">
        <v>3</v>
      </c>
    </row>
    <row r="798" spans="1:3" x14ac:dyDescent="0.25">
      <c r="A798" s="1">
        <v>790</v>
      </c>
      <c r="B798" s="1" t="str">
        <f>"00193513"</f>
        <v>00193513</v>
      </c>
      <c r="C798" s="1" t="s">
        <v>3</v>
      </c>
    </row>
    <row r="799" spans="1:3" x14ac:dyDescent="0.25">
      <c r="A799" s="1">
        <v>791</v>
      </c>
      <c r="B799" s="1" t="str">
        <f>"00193844"</f>
        <v>00193844</v>
      </c>
      <c r="C799" s="1" t="s">
        <v>3</v>
      </c>
    </row>
    <row r="800" spans="1:3" x14ac:dyDescent="0.25">
      <c r="A800" s="1">
        <v>792</v>
      </c>
      <c r="B800" s="1" t="str">
        <f>"00193892"</f>
        <v>00193892</v>
      </c>
      <c r="C800" s="1" t="s">
        <v>3</v>
      </c>
    </row>
    <row r="801" spans="1:3" x14ac:dyDescent="0.25">
      <c r="A801" s="1">
        <v>793</v>
      </c>
      <c r="B801" s="1" t="str">
        <f>"00193954"</f>
        <v>00193954</v>
      </c>
      <c r="C801" s="1" t="s">
        <v>3</v>
      </c>
    </row>
    <row r="802" spans="1:3" x14ac:dyDescent="0.25">
      <c r="A802" s="1">
        <v>794</v>
      </c>
      <c r="B802" s="1" t="str">
        <f>"00193987"</f>
        <v>00193987</v>
      </c>
      <c r="C802" s="1" t="s">
        <v>3</v>
      </c>
    </row>
    <row r="803" spans="1:3" x14ac:dyDescent="0.25">
      <c r="A803" s="1">
        <v>795</v>
      </c>
      <c r="B803" s="1" t="str">
        <f>"00194085"</f>
        <v>00194085</v>
      </c>
      <c r="C803" s="1" t="s">
        <v>3</v>
      </c>
    </row>
    <row r="804" spans="1:3" x14ac:dyDescent="0.25">
      <c r="A804" s="1">
        <v>796</v>
      </c>
      <c r="B804" s="1" t="str">
        <f>"00194087"</f>
        <v>00194087</v>
      </c>
      <c r="C804" s="1" t="s">
        <v>3</v>
      </c>
    </row>
    <row r="805" spans="1:3" x14ac:dyDescent="0.25">
      <c r="A805" s="1">
        <v>797</v>
      </c>
      <c r="B805" s="1" t="str">
        <f>"00194201"</f>
        <v>00194201</v>
      </c>
      <c r="C805" s="1" t="s">
        <v>3</v>
      </c>
    </row>
    <row r="806" spans="1:3" x14ac:dyDescent="0.25">
      <c r="A806" s="1">
        <v>798</v>
      </c>
      <c r="B806" s="1" t="str">
        <f>"00194392"</f>
        <v>00194392</v>
      </c>
      <c r="C806" s="1" t="s">
        <v>3</v>
      </c>
    </row>
    <row r="807" spans="1:3" x14ac:dyDescent="0.25">
      <c r="A807" s="1">
        <v>799</v>
      </c>
      <c r="B807" s="1" t="str">
        <f>"00194594"</f>
        <v>00194594</v>
      </c>
      <c r="C807" s="1" t="s">
        <v>3</v>
      </c>
    </row>
    <row r="808" spans="1:3" x14ac:dyDescent="0.25">
      <c r="A808" s="1">
        <v>800</v>
      </c>
      <c r="B808" s="1" t="str">
        <f>"00194649"</f>
        <v>00194649</v>
      </c>
      <c r="C808" s="1" t="s">
        <v>3</v>
      </c>
    </row>
    <row r="809" spans="1:3" x14ac:dyDescent="0.25">
      <c r="A809" s="1">
        <v>801</v>
      </c>
      <c r="B809" s="1" t="str">
        <f>"00194712"</f>
        <v>00194712</v>
      </c>
      <c r="C809" s="1" t="s">
        <v>3</v>
      </c>
    </row>
    <row r="810" spans="1:3" x14ac:dyDescent="0.25">
      <c r="A810" s="1">
        <v>802</v>
      </c>
      <c r="B810" s="1" t="str">
        <f>"00194756"</f>
        <v>00194756</v>
      </c>
      <c r="C810" s="1" t="s">
        <v>3</v>
      </c>
    </row>
    <row r="811" spans="1:3" x14ac:dyDescent="0.25">
      <c r="A811" s="1">
        <v>803</v>
      </c>
      <c r="B811" s="1" t="str">
        <f>"00194958"</f>
        <v>00194958</v>
      </c>
      <c r="C811" s="1" t="s">
        <v>3</v>
      </c>
    </row>
    <row r="812" spans="1:3" x14ac:dyDescent="0.25">
      <c r="A812" s="1">
        <v>804</v>
      </c>
      <c r="B812" s="1" t="str">
        <f>"00195000"</f>
        <v>00195000</v>
      </c>
      <c r="C812" s="1" t="s">
        <v>3</v>
      </c>
    </row>
    <row r="813" spans="1:3" x14ac:dyDescent="0.25">
      <c r="A813" s="1">
        <v>805</v>
      </c>
      <c r="B813" s="1" t="str">
        <f>"00195164"</f>
        <v>00195164</v>
      </c>
      <c r="C813" s="1" t="s">
        <v>3</v>
      </c>
    </row>
    <row r="814" spans="1:3" x14ac:dyDescent="0.25">
      <c r="A814" s="1">
        <v>806</v>
      </c>
      <c r="B814" s="1" t="str">
        <f>"00195392"</f>
        <v>00195392</v>
      </c>
      <c r="C814" s="1" t="s">
        <v>3</v>
      </c>
    </row>
    <row r="815" spans="1:3" x14ac:dyDescent="0.25">
      <c r="A815" s="1">
        <v>807</v>
      </c>
      <c r="B815" s="1" t="str">
        <f>"00195414"</f>
        <v>00195414</v>
      </c>
      <c r="C815" s="1" t="s">
        <v>3</v>
      </c>
    </row>
    <row r="816" spans="1:3" x14ac:dyDescent="0.25">
      <c r="A816" s="1">
        <v>808</v>
      </c>
      <c r="B816" s="1" t="str">
        <f>"00195472"</f>
        <v>00195472</v>
      </c>
      <c r="C816" s="1" t="s">
        <v>3</v>
      </c>
    </row>
    <row r="817" spans="1:3" x14ac:dyDescent="0.25">
      <c r="A817" s="1">
        <v>809</v>
      </c>
      <c r="B817" s="1" t="str">
        <f>"00195650"</f>
        <v>00195650</v>
      </c>
      <c r="C817" s="1" t="s">
        <v>3</v>
      </c>
    </row>
    <row r="818" spans="1:3" x14ac:dyDescent="0.25">
      <c r="A818" s="1">
        <v>810</v>
      </c>
      <c r="B818" s="1" t="str">
        <f>"00196199"</f>
        <v>00196199</v>
      </c>
      <c r="C818" s="1" t="s">
        <v>3</v>
      </c>
    </row>
    <row r="819" spans="1:3" x14ac:dyDescent="0.25">
      <c r="A819" s="1">
        <v>811</v>
      </c>
      <c r="B819" s="1" t="str">
        <f>"00196267"</f>
        <v>00196267</v>
      </c>
      <c r="C819" s="1" t="s">
        <v>3</v>
      </c>
    </row>
    <row r="820" spans="1:3" x14ac:dyDescent="0.25">
      <c r="A820" s="1">
        <v>812</v>
      </c>
      <c r="B820" s="1" t="str">
        <f>"00196515"</f>
        <v>00196515</v>
      </c>
      <c r="C820" s="1" t="s">
        <v>3</v>
      </c>
    </row>
    <row r="821" spans="1:3" x14ac:dyDescent="0.25">
      <c r="A821" s="1">
        <v>813</v>
      </c>
      <c r="B821" s="1" t="str">
        <f>"00196550"</f>
        <v>00196550</v>
      </c>
      <c r="C821" s="1" t="s">
        <v>3</v>
      </c>
    </row>
    <row r="822" spans="1:3" x14ac:dyDescent="0.25">
      <c r="A822" s="1">
        <v>814</v>
      </c>
      <c r="B822" s="1" t="str">
        <f>"00196602"</f>
        <v>00196602</v>
      </c>
      <c r="C822" s="1" t="s">
        <v>3</v>
      </c>
    </row>
    <row r="823" spans="1:3" x14ac:dyDescent="0.25">
      <c r="A823" s="1">
        <v>815</v>
      </c>
      <c r="B823" s="1" t="str">
        <f>"00196953"</f>
        <v>00196953</v>
      </c>
      <c r="C823" s="1" t="s">
        <v>3</v>
      </c>
    </row>
    <row r="824" spans="1:3" x14ac:dyDescent="0.25">
      <c r="A824" s="1">
        <v>816</v>
      </c>
      <c r="B824" s="1" t="str">
        <f>"00196969"</f>
        <v>00196969</v>
      </c>
      <c r="C824" s="1" t="s">
        <v>3</v>
      </c>
    </row>
    <row r="825" spans="1:3" x14ac:dyDescent="0.25">
      <c r="A825" s="1">
        <v>817</v>
      </c>
      <c r="B825" s="1" t="str">
        <f>"00197462"</f>
        <v>00197462</v>
      </c>
      <c r="C825" s="1" t="s">
        <v>3</v>
      </c>
    </row>
    <row r="826" spans="1:3" x14ac:dyDescent="0.25">
      <c r="A826" s="1">
        <v>818</v>
      </c>
      <c r="B826" s="1" t="str">
        <f>"00197865"</f>
        <v>00197865</v>
      </c>
      <c r="C826" s="1" t="s">
        <v>3</v>
      </c>
    </row>
    <row r="827" spans="1:3" x14ac:dyDescent="0.25">
      <c r="A827" s="1">
        <v>819</v>
      </c>
      <c r="B827" s="1" t="str">
        <f>"00197947"</f>
        <v>00197947</v>
      </c>
      <c r="C827" s="1" t="s">
        <v>3</v>
      </c>
    </row>
    <row r="828" spans="1:3" x14ac:dyDescent="0.25">
      <c r="A828" s="1">
        <v>820</v>
      </c>
      <c r="B828" s="1" t="str">
        <f>"00198033"</f>
        <v>00198033</v>
      </c>
      <c r="C828" s="1" t="s">
        <v>3</v>
      </c>
    </row>
    <row r="829" spans="1:3" x14ac:dyDescent="0.25">
      <c r="A829" s="1">
        <v>821</v>
      </c>
      <c r="B829" s="1" t="str">
        <f>"00198062"</f>
        <v>00198062</v>
      </c>
      <c r="C829" s="1" t="s">
        <v>3</v>
      </c>
    </row>
    <row r="830" spans="1:3" x14ac:dyDescent="0.25">
      <c r="A830" s="1">
        <v>822</v>
      </c>
      <c r="B830" s="1" t="str">
        <f>"00198267"</f>
        <v>00198267</v>
      </c>
      <c r="C830" s="1" t="s">
        <v>3</v>
      </c>
    </row>
    <row r="831" spans="1:3" x14ac:dyDescent="0.25">
      <c r="A831" s="1">
        <v>823</v>
      </c>
      <c r="B831" s="1" t="str">
        <f>"00198327"</f>
        <v>00198327</v>
      </c>
      <c r="C831" s="1" t="s">
        <v>3</v>
      </c>
    </row>
    <row r="832" spans="1:3" x14ac:dyDescent="0.25">
      <c r="A832" s="1">
        <v>824</v>
      </c>
      <c r="B832" s="1" t="str">
        <f>"00198339"</f>
        <v>00198339</v>
      </c>
      <c r="C832" s="1" t="s">
        <v>3</v>
      </c>
    </row>
    <row r="833" spans="1:3" x14ac:dyDescent="0.25">
      <c r="A833" s="1">
        <v>825</v>
      </c>
      <c r="B833" s="1" t="str">
        <f>"00198361"</f>
        <v>00198361</v>
      </c>
      <c r="C833" s="1" t="s">
        <v>3</v>
      </c>
    </row>
    <row r="834" spans="1:3" x14ac:dyDescent="0.25">
      <c r="A834" s="1">
        <v>826</v>
      </c>
      <c r="B834" s="1" t="str">
        <f>"00198503"</f>
        <v>00198503</v>
      </c>
      <c r="C834" s="1" t="s">
        <v>3</v>
      </c>
    </row>
    <row r="835" spans="1:3" x14ac:dyDescent="0.25">
      <c r="A835" s="1">
        <v>827</v>
      </c>
      <c r="B835" s="1" t="str">
        <f>"00198564"</f>
        <v>00198564</v>
      </c>
      <c r="C835" s="1" t="s">
        <v>3</v>
      </c>
    </row>
    <row r="836" spans="1:3" x14ac:dyDescent="0.25">
      <c r="A836" s="1">
        <v>828</v>
      </c>
      <c r="B836" s="1" t="str">
        <f>"00198790"</f>
        <v>00198790</v>
      </c>
      <c r="C836" s="1" t="s">
        <v>3</v>
      </c>
    </row>
    <row r="837" spans="1:3" x14ac:dyDescent="0.25">
      <c r="A837" s="1">
        <v>829</v>
      </c>
      <c r="B837" s="1" t="str">
        <f>"00199094"</f>
        <v>00199094</v>
      </c>
      <c r="C837" s="1" t="s">
        <v>3</v>
      </c>
    </row>
    <row r="838" spans="1:3" x14ac:dyDescent="0.25">
      <c r="A838" s="1">
        <v>830</v>
      </c>
      <c r="B838" s="1" t="str">
        <f>"00199570"</f>
        <v>00199570</v>
      </c>
      <c r="C838" s="1" t="s">
        <v>3</v>
      </c>
    </row>
    <row r="839" spans="1:3" x14ac:dyDescent="0.25">
      <c r="A839" s="1">
        <v>831</v>
      </c>
      <c r="B839" s="1" t="str">
        <f>"00199702"</f>
        <v>00199702</v>
      </c>
      <c r="C839" s="1" t="s">
        <v>3</v>
      </c>
    </row>
    <row r="840" spans="1:3" x14ac:dyDescent="0.25">
      <c r="A840" s="1">
        <v>832</v>
      </c>
      <c r="B840" s="1" t="str">
        <f>"00199982"</f>
        <v>00199982</v>
      </c>
      <c r="C840" s="1" t="s">
        <v>3</v>
      </c>
    </row>
    <row r="841" spans="1:3" x14ac:dyDescent="0.25">
      <c r="A841" s="1">
        <v>833</v>
      </c>
      <c r="B841" s="1" t="str">
        <f>"00200163"</f>
        <v>00200163</v>
      </c>
      <c r="C841" s="1" t="s">
        <v>3</v>
      </c>
    </row>
    <row r="842" spans="1:3" x14ac:dyDescent="0.25">
      <c r="A842" s="1">
        <v>834</v>
      </c>
      <c r="B842" s="1" t="str">
        <f>"00200234"</f>
        <v>00200234</v>
      </c>
      <c r="C842" s="1" t="s">
        <v>3</v>
      </c>
    </row>
    <row r="843" spans="1:3" x14ac:dyDescent="0.25">
      <c r="A843" s="1">
        <v>835</v>
      </c>
      <c r="B843" s="1" t="str">
        <f>"00200245"</f>
        <v>00200245</v>
      </c>
      <c r="C843" s="1" t="s">
        <v>3</v>
      </c>
    </row>
    <row r="844" spans="1:3" x14ac:dyDescent="0.25">
      <c r="A844" s="1">
        <v>836</v>
      </c>
      <c r="B844" s="1" t="str">
        <f>"00200333"</f>
        <v>00200333</v>
      </c>
      <c r="C844" s="1" t="s">
        <v>3</v>
      </c>
    </row>
    <row r="845" spans="1:3" x14ac:dyDescent="0.25">
      <c r="A845" s="1">
        <v>837</v>
      </c>
      <c r="B845" s="1" t="str">
        <f>"00200427"</f>
        <v>00200427</v>
      </c>
      <c r="C845" s="1" t="s">
        <v>3</v>
      </c>
    </row>
    <row r="846" spans="1:3" x14ac:dyDescent="0.25">
      <c r="A846" s="1">
        <v>838</v>
      </c>
      <c r="B846" s="1" t="str">
        <f>"00200448"</f>
        <v>00200448</v>
      </c>
      <c r="C846" s="1" t="s">
        <v>3</v>
      </c>
    </row>
    <row r="847" spans="1:3" x14ac:dyDescent="0.25">
      <c r="A847" s="1">
        <v>839</v>
      </c>
      <c r="B847" s="1" t="str">
        <f>"00200586"</f>
        <v>00200586</v>
      </c>
      <c r="C847" s="1" t="s">
        <v>3</v>
      </c>
    </row>
    <row r="848" spans="1:3" x14ac:dyDescent="0.25">
      <c r="A848" s="1">
        <v>840</v>
      </c>
      <c r="B848" s="1" t="str">
        <f>"00200880"</f>
        <v>00200880</v>
      </c>
      <c r="C848" s="1" t="s">
        <v>3</v>
      </c>
    </row>
    <row r="849" spans="1:3" x14ac:dyDescent="0.25">
      <c r="A849" s="1">
        <v>841</v>
      </c>
      <c r="B849" s="1" t="str">
        <f>"00201075"</f>
        <v>00201075</v>
      </c>
      <c r="C849" s="1" t="s">
        <v>3</v>
      </c>
    </row>
    <row r="850" spans="1:3" x14ac:dyDescent="0.25">
      <c r="A850" s="1">
        <v>842</v>
      </c>
      <c r="B850" s="1" t="str">
        <f>"00201597"</f>
        <v>00201597</v>
      </c>
      <c r="C850" s="1" t="s">
        <v>3</v>
      </c>
    </row>
    <row r="851" spans="1:3" x14ac:dyDescent="0.25">
      <c r="A851" s="1">
        <v>843</v>
      </c>
      <c r="B851" s="1" t="str">
        <f>"00201718"</f>
        <v>00201718</v>
      </c>
      <c r="C851" s="1" t="s">
        <v>3</v>
      </c>
    </row>
    <row r="852" spans="1:3" x14ac:dyDescent="0.25">
      <c r="A852" s="1">
        <v>844</v>
      </c>
      <c r="B852" s="1" t="str">
        <f>"00201735"</f>
        <v>00201735</v>
      </c>
      <c r="C852" s="1" t="s">
        <v>3</v>
      </c>
    </row>
    <row r="853" spans="1:3" x14ac:dyDescent="0.25">
      <c r="A853" s="1">
        <v>845</v>
      </c>
      <c r="B853" s="1" t="str">
        <f>"00201803"</f>
        <v>00201803</v>
      </c>
      <c r="C853" s="1" t="s">
        <v>3</v>
      </c>
    </row>
    <row r="854" spans="1:3" x14ac:dyDescent="0.25">
      <c r="A854" s="1">
        <v>846</v>
      </c>
      <c r="B854" s="1" t="str">
        <f>"00201878"</f>
        <v>00201878</v>
      </c>
      <c r="C854" s="1" t="s">
        <v>3</v>
      </c>
    </row>
    <row r="855" spans="1:3" x14ac:dyDescent="0.25">
      <c r="A855" s="1">
        <v>847</v>
      </c>
      <c r="B855" s="1" t="str">
        <f>"00201925"</f>
        <v>00201925</v>
      </c>
      <c r="C855" s="1" t="s">
        <v>3</v>
      </c>
    </row>
    <row r="856" spans="1:3" x14ac:dyDescent="0.25">
      <c r="A856" s="1">
        <v>848</v>
      </c>
      <c r="B856" s="1" t="str">
        <f>"00202368"</f>
        <v>00202368</v>
      </c>
      <c r="C856" s="1" t="s">
        <v>3</v>
      </c>
    </row>
    <row r="857" spans="1:3" x14ac:dyDescent="0.25">
      <c r="A857" s="1">
        <v>849</v>
      </c>
      <c r="B857" s="1" t="str">
        <f>"00202488"</f>
        <v>00202488</v>
      </c>
      <c r="C857" s="1" t="s">
        <v>3</v>
      </c>
    </row>
    <row r="858" spans="1:3" x14ac:dyDescent="0.25">
      <c r="A858" s="1">
        <v>850</v>
      </c>
      <c r="B858" s="1" t="str">
        <f>"00203097"</f>
        <v>00203097</v>
      </c>
      <c r="C858" s="1" t="s">
        <v>3</v>
      </c>
    </row>
    <row r="859" spans="1:3" x14ac:dyDescent="0.25">
      <c r="A859" s="1">
        <v>851</v>
      </c>
      <c r="B859" s="1" t="str">
        <f>"00203160"</f>
        <v>00203160</v>
      </c>
      <c r="C859" s="1" t="s">
        <v>3</v>
      </c>
    </row>
    <row r="860" spans="1:3" x14ac:dyDescent="0.25">
      <c r="A860" s="1">
        <v>852</v>
      </c>
      <c r="B860" s="1" t="str">
        <f>"00203309"</f>
        <v>00203309</v>
      </c>
      <c r="C860" s="1" t="s">
        <v>3</v>
      </c>
    </row>
    <row r="861" spans="1:3" x14ac:dyDescent="0.25">
      <c r="A861" s="1">
        <v>853</v>
      </c>
      <c r="B861" s="1" t="str">
        <f>"00203417"</f>
        <v>00203417</v>
      </c>
      <c r="C861" s="1" t="s">
        <v>3</v>
      </c>
    </row>
    <row r="862" spans="1:3" x14ac:dyDescent="0.25">
      <c r="A862" s="1">
        <v>854</v>
      </c>
      <c r="B862" s="1" t="str">
        <f>"00203445"</f>
        <v>00203445</v>
      </c>
      <c r="C862" s="1" t="s">
        <v>3</v>
      </c>
    </row>
    <row r="863" spans="1:3" x14ac:dyDescent="0.25">
      <c r="A863" s="1">
        <v>855</v>
      </c>
      <c r="B863" s="1" t="str">
        <f>"00203693"</f>
        <v>00203693</v>
      </c>
      <c r="C863" s="1" t="s">
        <v>3</v>
      </c>
    </row>
    <row r="864" spans="1:3" x14ac:dyDescent="0.25">
      <c r="A864" s="1">
        <v>856</v>
      </c>
      <c r="B864" s="1" t="str">
        <f>"00205292"</f>
        <v>00205292</v>
      </c>
      <c r="C864" s="1" t="s">
        <v>3</v>
      </c>
    </row>
    <row r="865" spans="1:3" x14ac:dyDescent="0.25">
      <c r="A865" s="1">
        <v>857</v>
      </c>
      <c r="B865" s="1" t="str">
        <f>"00205898"</f>
        <v>00205898</v>
      </c>
      <c r="C865" s="1" t="s">
        <v>3</v>
      </c>
    </row>
    <row r="866" spans="1:3" x14ac:dyDescent="0.25">
      <c r="A866" s="1">
        <v>858</v>
      </c>
      <c r="B866" s="1" t="str">
        <f>"00206059"</f>
        <v>00206059</v>
      </c>
      <c r="C866" s="1" t="s">
        <v>3</v>
      </c>
    </row>
    <row r="867" spans="1:3" x14ac:dyDescent="0.25">
      <c r="A867" s="1">
        <v>859</v>
      </c>
      <c r="B867" s="1" t="str">
        <f>"00206116"</f>
        <v>00206116</v>
      </c>
      <c r="C867" s="1" t="s">
        <v>3</v>
      </c>
    </row>
    <row r="868" spans="1:3" x14ac:dyDescent="0.25">
      <c r="A868" s="1">
        <v>860</v>
      </c>
      <c r="B868" s="1" t="str">
        <f>"00206283"</f>
        <v>00206283</v>
      </c>
      <c r="C868" s="1" t="s">
        <v>3</v>
      </c>
    </row>
    <row r="869" spans="1:3" x14ac:dyDescent="0.25">
      <c r="A869" s="1">
        <v>861</v>
      </c>
      <c r="B869" s="1" t="str">
        <f>"00206308"</f>
        <v>00206308</v>
      </c>
      <c r="C869" s="1" t="s">
        <v>3</v>
      </c>
    </row>
    <row r="870" spans="1:3" x14ac:dyDescent="0.25">
      <c r="A870" s="1">
        <v>862</v>
      </c>
      <c r="B870" s="1" t="str">
        <f>"00206965"</f>
        <v>00206965</v>
      </c>
      <c r="C870" s="1" t="s">
        <v>3</v>
      </c>
    </row>
    <row r="871" spans="1:3" x14ac:dyDescent="0.25">
      <c r="A871" s="1">
        <v>863</v>
      </c>
      <c r="B871" s="1" t="str">
        <f>"00207061"</f>
        <v>00207061</v>
      </c>
      <c r="C871" s="1" t="s">
        <v>3</v>
      </c>
    </row>
    <row r="872" spans="1:3" x14ac:dyDescent="0.25">
      <c r="A872" s="1">
        <v>864</v>
      </c>
      <c r="B872" s="1" t="str">
        <f>"00207130"</f>
        <v>00207130</v>
      </c>
      <c r="C872" s="1" t="s">
        <v>3</v>
      </c>
    </row>
    <row r="873" spans="1:3" x14ac:dyDescent="0.25">
      <c r="A873" s="1">
        <v>865</v>
      </c>
      <c r="B873" s="1" t="str">
        <f>"00207248"</f>
        <v>00207248</v>
      </c>
      <c r="C873" s="1" t="s">
        <v>3</v>
      </c>
    </row>
    <row r="874" spans="1:3" x14ac:dyDescent="0.25">
      <c r="A874" s="1">
        <v>866</v>
      </c>
      <c r="B874" s="1" t="str">
        <f>"00207954"</f>
        <v>00207954</v>
      </c>
      <c r="C874" s="1" t="s">
        <v>3</v>
      </c>
    </row>
    <row r="875" spans="1:3" x14ac:dyDescent="0.25">
      <c r="A875" s="1">
        <v>867</v>
      </c>
      <c r="B875" s="1" t="str">
        <f>"00208121"</f>
        <v>00208121</v>
      </c>
      <c r="C875" s="1" t="s">
        <v>3</v>
      </c>
    </row>
    <row r="876" spans="1:3" x14ac:dyDescent="0.25">
      <c r="A876" s="1">
        <v>868</v>
      </c>
      <c r="B876" s="1" t="str">
        <f>"00208254"</f>
        <v>00208254</v>
      </c>
      <c r="C876" s="1" t="s">
        <v>3</v>
      </c>
    </row>
    <row r="877" spans="1:3" x14ac:dyDescent="0.25">
      <c r="A877" s="1">
        <v>869</v>
      </c>
      <c r="B877" s="1" t="str">
        <f>"00208300"</f>
        <v>00208300</v>
      </c>
      <c r="C877" s="1" t="s">
        <v>3</v>
      </c>
    </row>
    <row r="878" spans="1:3" x14ac:dyDescent="0.25">
      <c r="A878" s="1">
        <v>870</v>
      </c>
      <c r="B878" s="1" t="str">
        <f>"00208328"</f>
        <v>00208328</v>
      </c>
      <c r="C878" s="1" t="s">
        <v>3</v>
      </c>
    </row>
    <row r="879" spans="1:3" x14ac:dyDescent="0.25">
      <c r="A879" s="1">
        <v>871</v>
      </c>
      <c r="B879" s="1" t="str">
        <f>"00208370"</f>
        <v>00208370</v>
      </c>
      <c r="C879" s="1" t="s">
        <v>3</v>
      </c>
    </row>
    <row r="880" spans="1:3" x14ac:dyDescent="0.25">
      <c r="A880" s="1">
        <v>872</v>
      </c>
      <c r="B880" s="1" t="str">
        <f>"00208426"</f>
        <v>00208426</v>
      </c>
      <c r="C880" s="1" t="s">
        <v>3</v>
      </c>
    </row>
    <row r="881" spans="1:3" x14ac:dyDescent="0.25">
      <c r="A881" s="1">
        <v>873</v>
      </c>
      <c r="B881" s="1" t="str">
        <f>"00208491"</f>
        <v>00208491</v>
      </c>
      <c r="C881" s="1" t="s">
        <v>3</v>
      </c>
    </row>
    <row r="882" spans="1:3" x14ac:dyDescent="0.25">
      <c r="A882" s="1">
        <v>874</v>
      </c>
      <c r="B882" s="1" t="str">
        <f>"00208615"</f>
        <v>00208615</v>
      </c>
      <c r="C882" s="1" t="s">
        <v>3</v>
      </c>
    </row>
    <row r="883" spans="1:3" x14ac:dyDescent="0.25">
      <c r="A883" s="1">
        <v>875</v>
      </c>
      <c r="B883" s="1" t="str">
        <f>"00208761"</f>
        <v>00208761</v>
      </c>
      <c r="C883" s="1" t="s">
        <v>3</v>
      </c>
    </row>
    <row r="884" spans="1:3" x14ac:dyDescent="0.25">
      <c r="A884" s="1">
        <v>876</v>
      </c>
      <c r="B884" s="1" t="str">
        <f>"00208902"</f>
        <v>00208902</v>
      </c>
      <c r="C884" s="1" t="s">
        <v>3</v>
      </c>
    </row>
    <row r="885" spans="1:3" x14ac:dyDescent="0.25">
      <c r="A885" s="1">
        <v>877</v>
      </c>
      <c r="B885" s="1" t="str">
        <f>"00208954"</f>
        <v>00208954</v>
      </c>
      <c r="C885" s="1" t="s">
        <v>3</v>
      </c>
    </row>
    <row r="886" spans="1:3" x14ac:dyDescent="0.25">
      <c r="A886" s="1">
        <v>878</v>
      </c>
      <c r="B886" s="1" t="str">
        <f>"00208956"</f>
        <v>00208956</v>
      </c>
      <c r="C886" s="1" t="s">
        <v>3</v>
      </c>
    </row>
    <row r="887" spans="1:3" x14ac:dyDescent="0.25">
      <c r="A887" s="1">
        <v>879</v>
      </c>
      <c r="B887" s="1" t="str">
        <f>"00208966"</f>
        <v>00208966</v>
      </c>
      <c r="C887" s="1" t="s">
        <v>3</v>
      </c>
    </row>
    <row r="888" spans="1:3" x14ac:dyDescent="0.25">
      <c r="A888" s="1">
        <v>880</v>
      </c>
      <c r="B888" s="1" t="str">
        <f>"00208990"</f>
        <v>00208990</v>
      </c>
      <c r="C888" s="1" t="s">
        <v>3</v>
      </c>
    </row>
    <row r="889" spans="1:3" x14ac:dyDescent="0.25">
      <c r="A889" s="1">
        <v>881</v>
      </c>
      <c r="B889" s="1" t="str">
        <f>"00209030"</f>
        <v>00209030</v>
      </c>
      <c r="C889" s="1" t="s">
        <v>3</v>
      </c>
    </row>
    <row r="890" spans="1:3" x14ac:dyDescent="0.25">
      <c r="A890" s="1">
        <v>882</v>
      </c>
      <c r="B890" s="1" t="str">
        <f>"00209221"</f>
        <v>00209221</v>
      </c>
      <c r="C890" s="1" t="s">
        <v>3</v>
      </c>
    </row>
    <row r="891" spans="1:3" x14ac:dyDescent="0.25">
      <c r="A891" s="1">
        <v>883</v>
      </c>
      <c r="B891" s="1" t="str">
        <f>"00209254"</f>
        <v>00209254</v>
      </c>
      <c r="C891" s="1" t="s">
        <v>3</v>
      </c>
    </row>
    <row r="892" spans="1:3" x14ac:dyDescent="0.25">
      <c r="A892" s="1">
        <v>884</v>
      </c>
      <c r="B892" s="1" t="str">
        <f>"00209277"</f>
        <v>00209277</v>
      </c>
      <c r="C892" s="1" t="s">
        <v>3</v>
      </c>
    </row>
    <row r="893" spans="1:3" x14ac:dyDescent="0.25">
      <c r="A893" s="1">
        <v>885</v>
      </c>
      <c r="B893" s="1" t="str">
        <f>"00209278"</f>
        <v>00209278</v>
      </c>
      <c r="C893" s="1" t="s">
        <v>3</v>
      </c>
    </row>
    <row r="894" spans="1:3" x14ac:dyDescent="0.25">
      <c r="A894" s="1">
        <v>886</v>
      </c>
      <c r="B894" s="1" t="str">
        <f>"00209292"</f>
        <v>00209292</v>
      </c>
      <c r="C894" s="1" t="s">
        <v>3</v>
      </c>
    </row>
    <row r="895" spans="1:3" x14ac:dyDescent="0.25">
      <c r="A895" s="1">
        <v>887</v>
      </c>
      <c r="B895" s="1" t="str">
        <f>"00209293"</f>
        <v>00209293</v>
      </c>
      <c r="C895" s="1" t="s">
        <v>3</v>
      </c>
    </row>
    <row r="896" spans="1:3" x14ac:dyDescent="0.25">
      <c r="A896" s="1">
        <v>888</v>
      </c>
      <c r="B896" s="1" t="str">
        <f>"00209440"</f>
        <v>00209440</v>
      </c>
      <c r="C896" s="1" t="s">
        <v>3</v>
      </c>
    </row>
    <row r="897" spans="1:3" x14ac:dyDescent="0.25">
      <c r="A897" s="1">
        <v>889</v>
      </c>
      <c r="B897" s="1" t="str">
        <f>"00209507"</f>
        <v>00209507</v>
      </c>
      <c r="C897" s="1" t="s">
        <v>3</v>
      </c>
    </row>
    <row r="898" spans="1:3" x14ac:dyDescent="0.25">
      <c r="A898" s="1">
        <v>890</v>
      </c>
      <c r="B898" s="1" t="str">
        <f>"00209510"</f>
        <v>00209510</v>
      </c>
      <c r="C898" s="1" t="s">
        <v>3</v>
      </c>
    </row>
    <row r="899" spans="1:3" x14ac:dyDescent="0.25">
      <c r="A899" s="1">
        <v>891</v>
      </c>
      <c r="B899" s="1" t="str">
        <f>"00209562"</f>
        <v>00209562</v>
      </c>
      <c r="C899" s="1" t="s">
        <v>3</v>
      </c>
    </row>
    <row r="900" spans="1:3" x14ac:dyDescent="0.25">
      <c r="A900" s="1">
        <v>892</v>
      </c>
      <c r="B900" s="1" t="str">
        <f>"00209610"</f>
        <v>00209610</v>
      </c>
      <c r="C900" s="1" t="s">
        <v>3</v>
      </c>
    </row>
    <row r="901" spans="1:3" x14ac:dyDescent="0.25">
      <c r="A901" s="1">
        <v>893</v>
      </c>
      <c r="B901" s="1" t="str">
        <f>"00209622"</f>
        <v>00209622</v>
      </c>
      <c r="C901" s="1" t="s">
        <v>3</v>
      </c>
    </row>
    <row r="902" spans="1:3" x14ac:dyDescent="0.25">
      <c r="A902" s="1">
        <v>894</v>
      </c>
      <c r="B902" s="1" t="str">
        <f>"00209665"</f>
        <v>00209665</v>
      </c>
      <c r="C902" s="1" t="s">
        <v>3</v>
      </c>
    </row>
    <row r="903" spans="1:3" x14ac:dyDescent="0.25">
      <c r="A903" s="1">
        <v>895</v>
      </c>
      <c r="B903" s="1" t="str">
        <f>"00209712"</f>
        <v>00209712</v>
      </c>
      <c r="C903" s="1" t="s">
        <v>3</v>
      </c>
    </row>
    <row r="904" spans="1:3" x14ac:dyDescent="0.25">
      <c r="A904" s="1">
        <v>896</v>
      </c>
      <c r="B904" s="1" t="str">
        <f>"00209723"</f>
        <v>00209723</v>
      </c>
      <c r="C904" s="1" t="s">
        <v>3</v>
      </c>
    </row>
    <row r="905" spans="1:3" x14ac:dyDescent="0.25">
      <c r="A905" s="1">
        <v>897</v>
      </c>
      <c r="B905" s="1" t="str">
        <f>"00210243"</f>
        <v>00210243</v>
      </c>
      <c r="C905" s="1" t="s">
        <v>3</v>
      </c>
    </row>
    <row r="906" spans="1:3" x14ac:dyDescent="0.25">
      <c r="A906" s="1">
        <v>898</v>
      </c>
      <c r="B906" s="1" t="str">
        <f>"00212032"</f>
        <v>00212032</v>
      </c>
      <c r="C906" s="1" t="s">
        <v>3</v>
      </c>
    </row>
    <row r="907" spans="1:3" x14ac:dyDescent="0.25">
      <c r="A907" s="1">
        <v>899</v>
      </c>
      <c r="B907" s="1" t="str">
        <f>"00213381"</f>
        <v>00213381</v>
      </c>
      <c r="C907" s="1" t="s">
        <v>3</v>
      </c>
    </row>
    <row r="908" spans="1:3" x14ac:dyDescent="0.25">
      <c r="A908" s="1">
        <v>900</v>
      </c>
      <c r="B908" s="1" t="str">
        <f>"00214322"</f>
        <v>00214322</v>
      </c>
      <c r="C908" s="1" t="s">
        <v>3</v>
      </c>
    </row>
    <row r="909" spans="1:3" x14ac:dyDescent="0.25">
      <c r="A909" s="1">
        <v>901</v>
      </c>
      <c r="B909" s="1" t="str">
        <f>"00214768"</f>
        <v>00214768</v>
      </c>
      <c r="C909" s="1" t="s">
        <v>3</v>
      </c>
    </row>
    <row r="910" spans="1:3" x14ac:dyDescent="0.25">
      <c r="A910" s="1">
        <v>902</v>
      </c>
      <c r="B910" s="1" t="str">
        <f>"00215294"</f>
        <v>00215294</v>
      </c>
      <c r="C910" s="1" t="s">
        <v>3</v>
      </c>
    </row>
    <row r="911" spans="1:3" x14ac:dyDescent="0.25">
      <c r="A911" s="1">
        <v>903</v>
      </c>
      <c r="B911" s="1" t="str">
        <f>"00215558"</f>
        <v>00215558</v>
      </c>
      <c r="C911" s="1" t="s">
        <v>3</v>
      </c>
    </row>
    <row r="912" spans="1:3" x14ac:dyDescent="0.25">
      <c r="A912" s="1">
        <v>904</v>
      </c>
      <c r="B912" s="1" t="str">
        <f>"00215676"</f>
        <v>00215676</v>
      </c>
      <c r="C912" s="1" t="s">
        <v>3</v>
      </c>
    </row>
    <row r="913" spans="1:3" x14ac:dyDescent="0.25">
      <c r="A913" s="1">
        <v>905</v>
      </c>
      <c r="B913" s="1" t="str">
        <f>"00215897"</f>
        <v>00215897</v>
      </c>
      <c r="C913" s="1" t="s">
        <v>3</v>
      </c>
    </row>
    <row r="914" spans="1:3" x14ac:dyDescent="0.25">
      <c r="A914" s="1">
        <v>906</v>
      </c>
      <c r="B914" s="1" t="str">
        <f>"00215939"</f>
        <v>00215939</v>
      </c>
      <c r="C914" s="1" t="s">
        <v>3</v>
      </c>
    </row>
    <row r="915" spans="1:3" x14ac:dyDescent="0.25">
      <c r="A915" s="1">
        <v>907</v>
      </c>
      <c r="B915" s="1" t="str">
        <f>"00216018"</f>
        <v>00216018</v>
      </c>
      <c r="C915" s="1" t="s">
        <v>3</v>
      </c>
    </row>
    <row r="916" spans="1:3" x14ac:dyDescent="0.25">
      <c r="A916" s="1">
        <v>908</v>
      </c>
      <c r="B916" s="1" t="str">
        <f>"00216644"</f>
        <v>00216644</v>
      </c>
      <c r="C916" s="1" t="s">
        <v>3</v>
      </c>
    </row>
    <row r="917" spans="1:3" x14ac:dyDescent="0.25">
      <c r="A917" s="1">
        <v>909</v>
      </c>
      <c r="B917" s="1" t="str">
        <f>"00217053"</f>
        <v>00217053</v>
      </c>
      <c r="C917" s="1" t="s">
        <v>3</v>
      </c>
    </row>
    <row r="918" spans="1:3" x14ac:dyDescent="0.25">
      <c r="A918" s="1">
        <v>910</v>
      </c>
      <c r="B918" s="1" t="str">
        <f>"00217187"</f>
        <v>00217187</v>
      </c>
      <c r="C918" s="1" t="s">
        <v>3</v>
      </c>
    </row>
    <row r="919" spans="1:3" x14ac:dyDescent="0.25">
      <c r="A919" s="1">
        <v>911</v>
      </c>
      <c r="B919" s="1" t="str">
        <f>"00217269"</f>
        <v>00217269</v>
      </c>
      <c r="C919" s="1" t="s">
        <v>3</v>
      </c>
    </row>
    <row r="920" spans="1:3" x14ac:dyDescent="0.25">
      <c r="A920" s="1">
        <v>912</v>
      </c>
      <c r="B920" s="1" t="str">
        <f>"00217407"</f>
        <v>00217407</v>
      </c>
      <c r="C920" s="1" t="s">
        <v>3</v>
      </c>
    </row>
    <row r="921" spans="1:3" x14ac:dyDescent="0.25">
      <c r="A921" s="1">
        <v>913</v>
      </c>
      <c r="B921" s="1" t="str">
        <f>"00217477"</f>
        <v>00217477</v>
      </c>
      <c r="C921" s="1" t="s">
        <v>3</v>
      </c>
    </row>
    <row r="922" spans="1:3" x14ac:dyDescent="0.25">
      <c r="A922" s="1">
        <v>914</v>
      </c>
      <c r="B922" s="1" t="str">
        <f>"00217939"</f>
        <v>00217939</v>
      </c>
      <c r="C922" s="1" t="s">
        <v>3</v>
      </c>
    </row>
    <row r="923" spans="1:3" x14ac:dyDescent="0.25">
      <c r="A923" s="1">
        <v>915</v>
      </c>
      <c r="B923" s="1" t="str">
        <f>"00219792"</f>
        <v>00219792</v>
      </c>
      <c r="C923" s="1" t="s">
        <v>3</v>
      </c>
    </row>
    <row r="924" spans="1:3" x14ac:dyDescent="0.25">
      <c r="A924" s="1">
        <v>916</v>
      </c>
      <c r="B924" s="1" t="str">
        <f>"00219884"</f>
        <v>00219884</v>
      </c>
      <c r="C924" s="1" t="s">
        <v>3</v>
      </c>
    </row>
    <row r="925" spans="1:3" x14ac:dyDescent="0.25">
      <c r="A925" s="1">
        <v>917</v>
      </c>
      <c r="B925" s="1" t="str">
        <f>"00220360"</f>
        <v>00220360</v>
      </c>
      <c r="C925" s="1" t="s">
        <v>3</v>
      </c>
    </row>
    <row r="926" spans="1:3" x14ac:dyDescent="0.25">
      <c r="A926" s="1">
        <v>918</v>
      </c>
      <c r="B926" s="1" t="str">
        <f>"00220408"</f>
        <v>00220408</v>
      </c>
      <c r="C926" s="1" t="s">
        <v>3</v>
      </c>
    </row>
    <row r="927" spans="1:3" x14ac:dyDescent="0.25">
      <c r="A927" s="1">
        <v>919</v>
      </c>
      <c r="B927" s="1" t="str">
        <f>"00220636"</f>
        <v>00220636</v>
      </c>
      <c r="C927" s="1" t="s">
        <v>3</v>
      </c>
    </row>
    <row r="928" spans="1:3" x14ac:dyDescent="0.25">
      <c r="A928" s="1">
        <v>920</v>
      </c>
      <c r="B928" s="1" t="str">
        <f>"00220846"</f>
        <v>00220846</v>
      </c>
      <c r="C928" s="1" t="s">
        <v>3</v>
      </c>
    </row>
    <row r="929" spans="1:3" x14ac:dyDescent="0.25">
      <c r="A929" s="1">
        <v>921</v>
      </c>
      <c r="B929" s="1" t="str">
        <f>"00221096"</f>
        <v>00221096</v>
      </c>
      <c r="C929" s="1" t="s">
        <v>3</v>
      </c>
    </row>
    <row r="930" spans="1:3" x14ac:dyDescent="0.25">
      <c r="A930" s="1">
        <v>922</v>
      </c>
      <c r="B930" s="1" t="str">
        <f>"00221154"</f>
        <v>00221154</v>
      </c>
      <c r="C930" s="1" t="s">
        <v>3</v>
      </c>
    </row>
    <row r="931" spans="1:3" x14ac:dyDescent="0.25">
      <c r="A931" s="1">
        <v>923</v>
      </c>
      <c r="B931" s="1" t="str">
        <f>"00221718"</f>
        <v>00221718</v>
      </c>
      <c r="C931" s="1" t="s">
        <v>3</v>
      </c>
    </row>
    <row r="932" spans="1:3" x14ac:dyDescent="0.25">
      <c r="A932" s="1">
        <v>924</v>
      </c>
      <c r="B932" s="1" t="str">
        <f>"00222084"</f>
        <v>00222084</v>
      </c>
      <c r="C932" s="1" t="s">
        <v>3</v>
      </c>
    </row>
    <row r="933" spans="1:3" x14ac:dyDescent="0.25">
      <c r="A933" s="1">
        <v>925</v>
      </c>
      <c r="B933" s="1" t="str">
        <f>"00222144"</f>
        <v>00222144</v>
      </c>
      <c r="C933" s="1" t="s">
        <v>3</v>
      </c>
    </row>
    <row r="934" spans="1:3" x14ac:dyDescent="0.25">
      <c r="A934" s="1">
        <v>926</v>
      </c>
      <c r="B934" s="1" t="str">
        <f>"00222181"</f>
        <v>00222181</v>
      </c>
      <c r="C934" s="1" t="s">
        <v>3</v>
      </c>
    </row>
    <row r="935" spans="1:3" x14ac:dyDescent="0.25">
      <c r="A935" s="1">
        <v>927</v>
      </c>
      <c r="B935" s="1" t="str">
        <f>"00222245"</f>
        <v>00222245</v>
      </c>
      <c r="C935" s="1" t="s">
        <v>3</v>
      </c>
    </row>
    <row r="936" spans="1:3" x14ac:dyDescent="0.25">
      <c r="A936" s="1">
        <v>928</v>
      </c>
      <c r="B936" s="1" t="str">
        <f>"00222387"</f>
        <v>00222387</v>
      </c>
      <c r="C936" s="1" t="s">
        <v>3</v>
      </c>
    </row>
    <row r="937" spans="1:3" x14ac:dyDescent="0.25">
      <c r="A937" s="1">
        <v>929</v>
      </c>
      <c r="B937" s="1" t="str">
        <f>"00222564"</f>
        <v>00222564</v>
      </c>
      <c r="C937" s="1" t="s">
        <v>3</v>
      </c>
    </row>
    <row r="938" spans="1:3" x14ac:dyDescent="0.25">
      <c r="A938" s="1">
        <v>930</v>
      </c>
      <c r="B938" s="1" t="str">
        <f>"00223081"</f>
        <v>00223081</v>
      </c>
      <c r="C938" s="1" t="s">
        <v>3</v>
      </c>
    </row>
    <row r="939" spans="1:3" x14ac:dyDescent="0.25">
      <c r="A939" s="1">
        <v>931</v>
      </c>
      <c r="B939" s="1" t="str">
        <f>"00223089"</f>
        <v>00223089</v>
      </c>
      <c r="C939" s="1" t="s">
        <v>3</v>
      </c>
    </row>
    <row r="940" spans="1:3" x14ac:dyDescent="0.25">
      <c r="A940" s="1">
        <v>932</v>
      </c>
      <c r="B940" s="1" t="str">
        <f>"00223193"</f>
        <v>00223193</v>
      </c>
      <c r="C940" s="1" t="s">
        <v>3</v>
      </c>
    </row>
    <row r="941" spans="1:3" x14ac:dyDescent="0.25">
      <c r="A941" s="1">
        <v>933</v>
      </c>
      <c r="B941" s="1" t="str">
        <f>"00223393"</f>
        <v>00223393</v>
      </c>
      <c r="C941" s="1" t="s">
        <v>3</v>
      </c>
    </row>
    <row r="942" spans="1:3" x14ac:dyDescent="0.25">
      <c r="A942" s="1">
        <v>934</v>
      </c>
      <c r="B942" s="1" t="str">
        <f>"00223635"</f>
        <v>00223635</v>
      </c>
      <c r="C942" s="1" t="s">
        <v>3</v>
      </c>
    </row>
    <row r="943" spans="1:3" x14ac:dyDescent="0.25">
      <c r="A943" s="1">
        <v>935</v>
      </c>
      <c r="B943" s="1" t="str">
        <f>"00223714"</f>
        <v>00223714</v>
      </c>
      <c r="C943" s="1" t="s">
        <v>3</v>
      </c>
    </row>
    <row r="944" spans="1:3" x14ac:dyDescent="0.25">
      <c r="A944" s="1">
        <v>936</v>
      </c>
      <c r="B944" s="1" t="str">
        <f>"00223732"</f>
        <v>00223732</v>
      </c>
      <c r="C944" s="1" t="s">
        <v>3</v>
      </c>
    </row>
    <row r="945" spans="1:3" x14ac:dyDescent="0.25">
      <c r="A945" s="1">
        <v>937</v>
      </c>
      <c r="B945" s="1" t="str">
        <f>"00223933"</f>
        <v>00223933</v>
      </c>
      <c r="C945" s="1" t="s">
        <v>3</v>
      </c>
    </row>
    <row r="946" spans="1:3" x14ac:dyDescent="0.25">
      <c r="A946" s="1">
        <v>938</v>
      </c>
      <c r="B946" s="1" t="str">
        <f>"00224037"</f>
        <v>00224037</v>
      </c>
      <c r="C946" s="1" t="s">
        <v>3</v>
      </c>
    </row>
    <row r="947" spans="1:3" x14ac:dyDescent="0.25">
      <c r="A947" s="1">
        <v>939</v>
      </c>
      <c r="B947" s="1" t="str">
        <f>"00224311"</f>
        <v>00224311</v>
      </c>
      <c r="C947" s="1" t="s">
        <v>3</v>
      </c>
    </row>
    <row r="948" spans="1:3" x14ac:dyDescent="0.25">
      <c r="A948" s="1">
        <v>940</v>
      </c>
      <c r="B948" s="1" t="str">
        <f>"00224611"</f>
        <v>00224611</v>
      </c>
      <c r="C948" s="1" t="s">
        <v>3</v>
      </c>
    </row>
    <row r="949" spans="1:3" x14ac:dyDescent="0.25">
      <c r="A949" s="1">
        <v>941</v>
      </c>
      <c r="B949" s="1" t="str">
        <f>"00224906"</f>
        <v>00224906</v>
      </c>
      <c r="C949" s="1" t="s">
        <v>3</v>
      </c>
    </row>
    <row r="950" spans="1:3" x14ac:dyDescent="0.25">
      <c r="A950" s="1">
        <v>942</v>
      </c>
      <c r="B950" s="1" t="str">
        <f>"00225055"</f>
        <v>00225055</v>
      </c>
      <c r="C950" s="1" t="s">
        <v>3</v>
      </c>
    </row>
    <row r="951" spans="1:3" x14ac:dyDescent="0.25">
      <c r="A951" s="1">
        <v>943</v>
      </c>
      <c r="B951" s="1" t="str">
        <f>"00225214"</f>
        <v>00225214</v>
      </c>
      <c r="C951" s="1" t="s">
        <v>3</v>
      </c>
    </row>
    <row r="952" spans="1:3" x14ac:dyDescent="0.25">
      <c r="A952" s="1">
        <v>944</v>
      </c>
      <c r="B952" s="1" t="str">
        <f>"00225272"</f>
        <v>00225272</v>
      </c>
      <c r="C952" s="1" t="s">
        <v>3</v>
      </c>
    </row>
    <row r="953" spans="1:3" x14ac:dyDescent="0.25">
      <c r="A953" s="1">
        <v>945</v>
      </c>
      <c r="B953" s="1" t="str">
        <f>"00225464"</f>
        <v>00225464</v>
      </c>
      <c r="C953" s="1" t="s">
        <v>3</v>
      </c>
    </row>
    <row r="954" spans="1:3" x14ac:dyDescent="0.25">
      <c r="A954" s="1">
        <v>946</v>
      </c>
      <c r="B954" s="1" t="str">
        <f>"00225551"</f>
        <v>00225551</v>
      </c>
      <c r="C954" s="1" t="s">
        <v>3</v>
      </c>
    </row>
    <row r="955" spans="1:3" x14ac:dyDescent="0.25">
      <c r="A955" s="1">
        <v>947</v>
      </c>
      <c r="B955" s="1" t="str">
        <f>"00225877"</f>
        <v>00225877</v>
      </c>
      <c r="C955" s="1" t="s">
        <v>3</v>
      </c>
    </row>
    <row r="956" spans="1:3" x14ac:dyDescent="0.25">
      <c r="A956" s="1">
        <v>948</v>
      </c>
      <c r="B956" s="1" t="str">
        <f>"00226403"</f>
        <v>00226403</v>
      </c>
      <c r="C956" s="1" t="s">
        <v>3</v>
      </c>
    </row>
    <row r="957" spans="1:3" x14ac:dyDescent="0.25">
      <c r="A957" s="1">
        <v>949</v>
      </c>
      <c r="B957" s="1" t="str">
        <f>"00226486"</f>
        <v>00226486</v>
      </c>
      <c r="C957" s="1" t="s">
        <v>3</v>
      </c>
    </row>
    <row r="958" spans="1:3" x14ac:dyDescent="0.25">
      <c r="A958" s="1">
        <v>950</v>
      </c>
      <c r="B958" s="1" t="str">
        <f>"00226631"</f>
        <v>00226631</v>
      </c>
      <c r="C958" s="1" t="s">
        <v>3</v>
      </c>
    </row>
    <row r="959" spans="1:3" x14ac:dyDescent="0.25">
      <c r="A959" s="1">
        <v>951</v>
      </c>
      <c r="B959" s="1" t="str">
        <f>"00226697"</f>
        <v>00226697</v>
      </c>
      <c r="C959" s="1" t="s">
        <v>3</v>
      </c>
    </row>
    <row r="960" spans="1:3" x14ac:dyDescent="0.25">
      <c r="A960" s="1">
        <v>952</v>
      </c>
      <c r="B960" s="1" t="str">
        <f>"00226850"</f>
        <v>00226850</v>
      </c>
      <c r="C960" s="1" t="s">
        <v>3</v>
      </c>
    </row>
    <row r="961" spans="1:3" x14ac:dyDescent="0.25">
      <c r="A961" s="1">
        <v>953</v>
      </c>
      <c r="B961" s="1" t="str">
        <f>"00226857"</f>
        <v>00226857</v>
      </c>
      <c r="C961" s="1" t="s">
        <v>3</v>
      </c>
    </row>
    <row r="962" spans="1:3" x14ac:dyDescent="0.25">
      <c r="A962" s="1">
        <v>954</v>
      </c>
      <c r="B962" s="1" t="str">
        <f>"00227000"</f>
        <v>00227000</v>
      </c>
      <c r="C962" s="1" t="s">
        <v>3</v>
      </c>
    </row>
    <row r="963" spans="1:3" x14ac:dyDescent="0.25">
      <c r="A963" s="1">
        <v>955</v>
      </c>
      <c r="B963" s="1" t="str">
        <f>"00227499"</f>
        <v>00227499</v>
      </c>
      <c r="C963" s="1" t="s">
        <v>3</v>
      </c>
    </row>
    <row r="964" spans="1:3" x14ac:dyDescent="0.25">
      <c r="A964" s="1">
        <v>956</v>
      </c>
      <c r="B964" s="1" t="str">
        <f>"00227509"</f>
        <v>00227509</v>
      </c>
      <c r="C964" s="1" t="s">
        <v>3</v>
      </c>
    </row>
    <row r="965" spans="1:3" x14ac:dyDescent="0.25">
      <c r="A965" s="1">
        <v>957</v>
      </c>
      <c r="B965" s="1" t="str">
        <f>"00227751"</f>
        <v>00227751</v>
      </c>
      <c r="C965" s="1" t="s">
        <v>3</v>
      </c>
    </row>
    <row r="966" spans="1:3" x14ac:dyDescent="0.25">
      <c r="A966" s="1">
        <v>958</v>
      </c>
      <c r="B966" s="1" t="str">
        <f>"00227950"</f>
        <v>00227950</v>
      </c>
      <c r="C966" s="1" t="s">
        <v>3</v>
      </c>
    </row>
    <row r="967" spans="1:3" x14ac:dyDescent="0.25">
      <c r="A967" s="1">
        <v>959</v>
      </c>
      <c r="B967" s="1" t="str">
        <f>"00228058"</f>
        <v>00228058</v>
      </c>
      <c r="C967" s="1" t="s">
        <v>3</v>
      </c>
    </row>
    <row r="968" spans="1:3" x14ac:dyDescent="0.25">
      <c r="A968" s="1">
        <v>960</v>
      </c>
      <c r="B968" s="1" t="str">
        <f>"00228119"</f>
        <v>00228119</v>
      </c>
      <c r="C968" s="1" t="s">
        <v>3</v>
      </c>
    </row>
    <row r="969" spans="1:3" x14ac:dyDescent="0.25">
      <c r="A969" s="1">
        <v>961</v>
      </c>
      <c r="B969" s="1" t="str">
        <f>"00228490"</f>
        <v>00228490</v>
      </c>
      <c r="C969" s="1" t="s">
        <v>3</v>
      </c>
    </row>
    <row r="970" spans="1:3" x14ac:dyDescent="0.25">
      <c r="A970" s="1">
        <v>962</v>
      </c>
      <c r="B970" s="1" t="str">
        <f>"00228614"</f>
        <v>00228614</v>
      </c>
      <c r="C970" s="1" t="s">
        <v>3</v>
      </c>
    </row>
    <row r="971" spans="1:3" x14ac:dyDescent="0.25">
      <c r="A971" s="1">
        <v>963</v>
      </c>
      <c r="B971" s="1" t="str">
        <f>"00229055"</f>
        <v>00229055</v>
      </c>
      <c r="C971" s="1" t="s">
        <v>3</v>
      </c>
    </row>
    <row r="972" spans="1:3" x14ac:dyDescent="0.25">
      <c r="A972" s="1">
        <v>964</v>
      </c>
      <c r="B972" s="1" t="str">
        <f>"00229505"</f>
        <v>00229505</v>
      </c>
      <c r="C972" s="1" t="s">
        <v>3</v>
      </c>
    </row>
    <row r="973" spans="1:3" x14ac:dyDescent="0.25">
      <c r="A973" s="1">
        <v>965</v>
      </c>
      <c r="B973" s="1" t="str">
        <f>"00229599"</f>
        <v>00229599</v>
      </c>
      <c r="C973" s="1" t="s">
        <v>3</v>
      </c>
    </row>
    <row r="974" spans="1:3" x14ac:dyDescent="0.25">
      <c r="A974" s="1">
        <v>966</v>
      </c>
      <c r="B974" s="1" t="str">
        <f>"00229830"</f>
        <v>00229830</v>
      </c>
      <c r="C974" s="1" t="s">
        <v>3</v>
      </c>
    </row>
    <row r="975" spans="1:3" x14ac:dyDescent="0.25">
      <c r="A975" s="1">
        <v>967</v>
      </c>
      <c r="B975" s="1" t="str">
        <f>"00229907"</f>
        <v>00229907</v>
      </c>
      <c r="C975" s="1" t="s">
        <v>3</v>
      </c>
    </row>
    <row r="976" spans="1:3" x14ac:dyDescent="0.25">
      <c r="A976" s="1">
        <v>968</v>
      </c>
      <c r="B976" s="1" t="str">
        <f>"00230037"</f>
        <v>00230037</v>
      </c>
      <c r="C976" s="1" t="s">
        <v>3</v>
      </c>
    </row>
    <row r="977" spans="1:3" x14ac:dyDescent="0.25">
      <c r="A977" s="1">
        <v>969</v>
      </c>
      <c r="B977" s="1" t="str">
        <f>"00230055"</f>
        <v>00230055</v>
      </c>
      <c r="C977" s="1" t="s">
        <v>3</v>
      </c>
    </row>
    <row r="978" spans="1:3" x14ac:dyDescent="0.25">
      <c r="A978" s="1">
        <v>970</v>
      </c>
      <c r="B978" s="1" t="str">
        <f>"00230138"</f>
        <v>00230138</v>
      </c>
      <c r="C978" s="1" t="s">
        <v>3</v>
      </c>
    </row>
    <row r="979" spans="1:3" x14ac:dyDescent="0.25">
      <c r="A979" s="1">
        <v>971</v>
      </c>
      <c r="B979" s="1" t="str">
        <f>"00230179"</f>
        <v>00230179</v>
      </c>
      <c r="C979" s="1" t="s">
        <v>3</v>
      </c>
    </row>
    <row r="980" spans="1:3" x14ac:dyDescent="0.25">
      <c r="A980" s="1">
        <v>972</v>
      </c>
      <c r="B980" s="1" t="str">
        <f>"00230563"</f>
        <v>00230563</v>
      </c>
      <c r="C980" s="1" t="s">
        <v>3</v>
      </c>
    </row>
    <row r="981" spans="1:3" x14ac:dyDescent="0.25">
      <c r="A981" s="1">
        <v>973</v>
      </c>
      <c r="B981" s="1" t="str">
        <f>"00230864"</f>
        <v>00230864</v>
      </c>
      <c r="C981" s="1" t="s">
        <v>3</v>
      </c>
    </row>
    <row r="982" spans="1:3" x14ac:dyDescent="0.25">
      <c r="A982" s="1">
        <v>974</v>
      </c>
      <c r="B982" s="1" t="str">
        <f>"00231135"</f>
        <v>00231135</v>
      </c>
      <c r="C982" s="1" t="s">
        <v>3</v>
      </c>
    </row>
    <row r="983" spans="1:3" x14ac:dyDescent="0.25">
      <c r="A983" s="1">
        <v>975</v>
      </c>
      <c r="B983" s="1" t="str">
        <f>"00231174"</f>
        <v>00231174</v>
      </c>
      <c r="C983" s="1" t="s">
        <v>3</v>
      </c>
    </row>
    <row r="984" spans="1:3" x14ac:dyDescent="0.25">
      <c r="A984" s="1">
        <v>976</v>
      </c>
      <c r="B984" s="1" t="str">
        <f>"00231279"</f>
        <v>00231279</v>
      </c>
      <c r="C984" s="1" t="s">
        <v>3</v>
      </c>
    </row>
    <row r="985" spans="1:3" x14ac:dyDescent="0.25">
      <c r="A985" s="1">
        <v>977</v>
      </c>
      <c r="B985" s="1" t="str">
        <f>"00231405"</f>
        <v>00231405</v>
      </c>
      <c r="C985" s="1" t="s">
        <v>3</v>
      </c>
    </row>
    <row r="986" spans="1:3" x14ac:dyDescent="0.25">
      <c r="A986" s="1">
        <v>978</v>
      </c>
      <c r="B986" s="1" t="str">
        <f>"00231536"</f>
        <v>00231536</v>
      </c>
      <c r="C986" s="1" t="s">
        <v>3</v>
      </c>
    </row>
    <row r="987" spans="1:3" x14ac:dyDescent="0.25">
      <c r="A987" s="1">
        <v>979</v>
      </c>
      <c r="B987" s="1" t="str">
        <f>"00231818"</f>
        <v>00231818</v>
      </c>
      <c r="C987" s="1" t="s">
        <v>3</v>
      </c>
    </row>
    <row r="988" spans="1:3" x14ac:dyDescent="0.25">
      <c r="A988" s="1">
        <v>980</v>
      </c>
      <c r="B988" s="1" t="str">
        <f>"00231834"</f>
        <v>00231834</v>
      </c>
      <c r="C988" s="1" t="s">
        <v>3</v>
      </c>
    </row>
    <row r="989" spans="1:3" x14ac:dyDescent="0.25">
      <c r="A989" s="1">
        <v>981</v>
      </c>
      <c r="B989" s="1" t="str">
        <f>"00231917"</f>
        <v>00231917</v>
      </c>
      <c r="C989" s="1" t="s">
        <v>3</v>
      </c>
    </row>
    <row r="990" spans="1:3" x14ac:dyDescent="0.25">
      <c r="A990" s="1">
        <v>982</v>
      </c>
      <c r="B990" s="1" t="str">
        <f>"00232863"</f>
        <v>00232863</v>
      </c>
      <c r="C990" s="1" t="s">
        <v>3</v>
      </c>
    </row>
    <row r="991" spans="1:3" x14ac:dyDescent="0.25">
      <c r="A991" s="1">
        <v>983</v>
      </c>
      <c r="B991" s="1" t="str">
        <f>"00233559"</f>
        <v>00233559</v>
      </c>
      <c r="C991" s="1" t="s">
        <v>3</v>
      </c>
    </row>
    <row r="992" spans="1:3" x14ac:dyDescent="0.25">
      <c r="A992" s="1">
        <v>984</v>
      </c>
      <c r="B992" s="1" t="str">
        <f>"00233656"</f>
        <v>00233656</v>
      </c>
      <c r="C992" s="1" t="s">
        <v>3</v>
      </c>
    </row>
    <row r="993" spans="1:3" x14ac:dyDescent="0.25">
      <c r="A993" s="1">
        <v>985</v>
      </c>
      <c r="B993" s="1" t="str">
        <f>"00233677"</f>
        <v>00233677</v>
      </c>
      <c r="C993" s="1" t="s">
        <v>3</v>
      </c>
    </row>
    <row r="994" spans="1:3" x14ac:dyDescent="0.25">
      <c r="A994" s="1">
        <v>986</v>
      </c>
      <c r="B994" s="1" t="str">
        <f>"00233735"</f>
        <v>00233735</v>
      </c>
      <c r="C994" s="1" t="s">
        <v>3</v>
      </c>
    </row>
    <row r="995" spans="1:3" x14ac:dyDescent="0.25">
      <c r="A995" s="1">
        <v>987</v>
      </c>
      <c r="B995" s="1" t="str">
        <f>"00233745"</f>
        <v>00233745</v>
      </c>
      <c r="C995" s="1" t="s">
        <v>3</v>
      </c>
    </row>
    <row r="996" spans="1:3" x14ac:dyDescent="0.25">
      <c r="A996" s="1">
        <v>988</v>
      </c>
      <c r="B996" s="1" t="str">
        <f>"00233782"</f>
        <v>00233782</v>
      </c>
      <c r="C996" s="1" t="s">
        <v>3</v>
      </c>
    </row>
    <row r="997" spans="1:3" x14ac:dyDescent="0.25">
      <c r="A997" s="1">
        <v>989</v>
      </c>
      <c r="B997" s="1" t="str">
        <f>"00233953"</f>
        <v>00233953</v>
      </c>
      <c r="C997" s="1" t="s">
        <v>3</v>
      </c>
    </row>
    <row r="998" spans="1:3" x14ac:dyDescent="0.25">
      <c r="A998" s="1">
        <v>990</v>
      </c>
      <c r="B998" s="1" t="str">
        <f>"00234097"</f>
        <v>00234097</v>
      </c>
      <c r="C998" s="1" t="s">
        <v>3</v>
      </c>
    </row>
    <row r="999" spans="1:3" x14ac:dyDescent="0.25">
      <c r="A999" s="1">
        <v>991</v>
      </c>
      <c r="B999" s="1" t="str">
        <f>"00234099"</f>
        <v>00234099</v>
      </c>
      <c r="C999" s="1" t="s">
        <v>3</v>
      </c>
    </row>
    <row r="1000" spans="1:3" x14ac:dyDescent="0.25">
      <c r="A1000" s="1">
        <v>992</v>
      </c>
      <c r="B1000" s="1" t="str">
        <f>"00234119"</f>
        <v>00234119</v>
      </c>
      <c r="C1000" s="1" t="s">
        <v>3</v>
      </c>
    </row>
    <row r="1001" spans="1:3" x14ac:dyDescent="0.25">
      <c r="A1001" s="1">
        <v>993</v>
      </c>
      <c r="B1001" s="1" t="str">
        <f>"00234191"</f>
        <v>00234191</v>
      </c>
      <c r="C1001" s="1" t="s">
        <v>3</v>
      </c>
    </row>
    <row r="1002" spans="1:3" x14ac:dyDescent="0.25">
      <c r="A1002" s="1">
        <v>994</v>
      </c>
      <c r="B1002" s="1" t="str">
        <f>"00234334"</f>
        <v>00234334</v>
      </c>
      <c r="C1002" s="1" t="s">
        <v>3</v>
      </c>
    </row>
    <row r="1003" spans="1:3" x14ac:dyDescent="0.25">
      <c r="A1003" s="1">
        <v>995</v>
      </c>
      <c r="B1003" s="1" t="str">
        <f>"00234463"</f>
        <v>00234463</v>
      </c>
      <c r="C1003" s="1" t="s">
        <v>3</v>
      </c>
    </row>
    <row r="1004" spans="1:3" x14ac:dyDescent="0.25">
      <c r="A1004" s="1">
        <v>996</v>
      </c>
      <c r="B1004" s="1" t="str">
        <f>"00234551"</f>
        <v>00234551</v>
      </c>
      <c r="C1004" s="1" t="s">
        <v>3</v>
      </c>
    </row>
    <row r="1005" spans="1:3" x14ac:dyDescent="0.25">
      <c r="A1005" s="1">
        <v>997</v>
      </c>
      <c r="B1005" s="1" t="str">
        <f>"00234613"</f>
        <v>00234613</v>
      </c>
      <c r="C1005" s="1" t="s">
        <v>3</v>
      </c>
    </row>
    <row r="1006" spans="1:3" x14ac:dyDescent="0.25">
      <c r="A1006" s="1">
        <v>998</v>
      </c>
      <c r="B1006" s="1" t="str">
        <f>"00234731"</f>
        <v>00234731</v>
      </c>
      <c r="C1006" s="1" t="s">
        <v>3</v>
      </c>
    </row>
    <row r="1007" spans="1:3" x14ac:dyDescent="0.25">
      <c r="A1007" s="1">
        <v>999</v>
      </c>
      <c r="B1007" s="1" t="str">
        <f>"00234817"</f>
        <v>00234817</v>
      </c>
      <c r="C1007" s="1" t="s">
        <v>3</v>
      </c>
    </row>
    <row r="1008" spans="1:3" x14ac:dyDescent="0.25">
      <c r="A1008" s="1">
        <v>1000</v>
      </c>
      <c r="B1008" s="1" t="str">
        <f>"00234840"</f>
        <v>00234840</v>
      </c>
      <c r="C1008" s="1" t="s">
        <v>3</v>
      </c>
    </row>
    <row r="1009" spans="1:3" x14ac:dyDescent="0.25">
      <c r="A1009" s="1">
        <v>1001</v>
      </c>
      <c r="B1009" s="1" t="str">
        <f>"00234867"</f>
        <v>00234867</v>
      </c>
      <c r="C1009" s="1" t="s">
        <v>3</v>
      </c>
    </row>
    <row r="1010" spans="1:3" x14ac:dyDescent="0.25">
      <c r="A1010" s="1">
        <v>1002</v>
      </c>
      <c r="B1010" s="1" t="str">
        <f>"00234892"</f>
        <v>00234892</v>
      </c>
      <c r="C1010" s="1" t="s">
        <v>3</v>
      </c>
    </row>
    <row r="1011" spans="1:3" x14ac:dyDescent="0.25">
      <c r="A1011" s="1">
        <v>1003</v>
      </c>
      <c r="B1011" s="1" t="str">
        <f>"00234914"</f>
        <v>00234914</v>
      </c>
      <c r="C1011" s="1" t="s">
        <v>3</v>
      </c>
    </row>
    <row r="1012" spans="1:3" x14ac:dyDescent="0.25">
      <c r="A1012" s="1">
        <v>1004</v>
      </c>
      <c r="B1012" s="1" t="str">
        <f>"00235114"</f>
        <v>00235114</v>
      </c>
      <c r="C1012" s="1" t="s">
        <v>3</v>
      </c>
    </row>
    <row r="1013" spans="1:3" x14ac:dyDescent="0.25">
      <c r="A1013" s="1">
        <v>1005</v>
      </c>
      <c r="B1013" s="1" t="str">
        <f>"00235117"</f>
        <v>00235117</v>
      </c>
      <c r="C1013" s="1" t="s">
        <v>3</v>
      </c>
    </row>
    <row r="1014" spans="1:3" x14ac:dyDescent="0.25">
      <c r="A1014" s="1">
        <v>1006</v>
      </c>
      <c r="B1014" s="1" t="str">
        <f>"00235170"</f>
        <v>00235170</v>
      </c>
      <c r="C1014" s="1" t="s">
        <v>3</v>
      </c>
    </row>
    <row r="1015" spans="1:3" x14ac:dyDescent="0.25">
      <c r="A1015" s="1">
        <v>1007</v>
      </c>
      <c r="B1015" s="1" t="str">
        <f>"00235187"</f>
        <v>00235187</v>
      </c>
      <c r="C1015" s="1" t="s">
        <v>3</v>
      </c>
    </row>
    <row r="1016" spans="1:3" x14ac:dyDescent="0.25">
      <c r="A1016" s="1">
        <v>1008</v>
      </c>
      <c r="B1016" s="1" t="str">
        <f>"00235271"</f>
        <v>00235271</v>
      </c>
      <c r="C1016" s="1" t="s">
        <v>3</v>
      </c>
    </row>
    <row r="1017" spans="1:3" x14ac:dyDescent="0.25">
      <c r="A1017" s="1">
        <v>1009</v>
      </c>
      <c r="B1017" s="1" t="str">
        <f>"00235272"</f>
        <v>00235272</v>
      </c>
      <c r="C1017" s="1" t="s">
        <v>3</v>
      </c>
    </row>
    <row r="1018" spans="1:3" x14ac:dyDescent="0.25">
      <c r="A1018" s="1">
        <v>1010</v>
      </c>
      <c r="B1018" s="1" t="str">
        <f>"00235309"</f>
        <v>00235309</v>
      </c>
      <c r="C1018" s="1" t="s">
        <v>3</v>
      </c>
    </row>
    <row r="1019" spans="1:3" x14ac:dyDescent="0.25">
      <c r="A1019" s="1">
        <v>1011</v>
      </c>
      <c r="B1019" s="1" t="str">
        <f>"00235331"</f>
        <v>00235331</v>
      </c>
      <c r="C1019" s="1" t="s">
        <v>3</v>
      </c>
    </row>
    <row r="1020" spans="1:3" x14ac:dyDescent="0.25">
      <c r="A1020" s="1">
        <v>1012</v>
      </c>
      <c r="B1020" s="1" t="str">
        <f>"00235335"</f>
        <v>00235335</v>
      </c>
      <c r="C1020" s="1" t="s">
        <v>3</v>
      </c>
    </row>
    <row r="1021" spans="1:3" x14ac:dyDescent="0.25">
      <c r="A1021" s="1">
        <v>1013</v>
      </c>
      <c r="B1021" s="1" t="str">
        <f>"00235372"</f>
        <v>00235372</v>
      </c>
      <c r="C1021" s="1" t="s">
        <v>3</v>
      </c>
    </row>
    <row r="1022" spans="1:3" x14ac:dyDescent="0.25">
      <c r="A1022" s="1">
        <v>1014</v>
      </c>
      <c r="B1022" s="1" t="str">
        <f>"00235396"</f>
        <v>00235396</v>
      </c>
      <c r="C1022" s="1" t="s">
        <v>3</v>
      </c>
    </row>
    <row r="1023" spans="1:3" x14ac:dyDescent="0.25">
      <c r="A1023" s="1">
        <v>1015</v>
      </c>
      <c r="B1023" s="1" t="str">
        <f>"00235424"</f>
        <v>00235424</v>
      </c>
      <c r="C1023" s="1" t="s">
        <v>3</v>
      </c>
    </row>
    <row r="1024" spans="1:3" x14ac:dyDescent="0.25">
      <c r="A1024" s="1">
        <v>1016</v>
      </c>
      <c r="B1024" s="1" t="str">
        <f>"00235432"</f>
        <v>00235432</v>
      </c>
      <c r="C1024" s="1" t="s">
        <v>3</v>
      </c>
    </row>
    <row r="1025" spans="1:3" x14ac:dyDescent="0.25">
      <c r="A1025" s="1">
        <v>1017</v>
      </c>
      <c r="B1025" s="1" t="str">
        <f>"00235476"</f>
        <v>00235476</v>
      </c>
      <c r="C1025" s="1" t="s">
        <v>3</v>
      </c>
    </row>
    <row r="1026" spans="1:3" x14ac:dyDescent="0.25">
      <c r="A1026" s="1">
        <v>1018</v>
      </c>
      <c r="B1026" s="1" t="str">
        <f>"00235511"</f>
        <v>00235511</v>
      </c>
      <c r="C1026" s="1" t="s">
        <v>3</v>
      </c>
    </row>
    <row r="1027" spans="1:3" x14ac:dyDescent="0.25">
      <c r="A1027" s="1">
        <v>1019</v>
      </c>
      <c r="B1027" s="1" t="str">
        <f>"00235524"</f>
        <v>00235524</v>
      </c>
      <c r="C1027" s="1" t="s">
        <v>3</v>
      </c>
    </row>
    <row r="1028" spans="1:3" x14ac:dyDescent="0.25">
      <c r="A1028" s="1">
        <v>1020</v>
      </c>
      <c r="B1028" s="1" t="str">
        <f>"00235610"</f>
        <v>00235610</v>
      </c>
      <c r="C1028" s="1" t="s">
        <v>3</v>
      </c>
    </row>
    <row r="1029" spans="1:3" x14ac:dyDescent="0.25">
      <c r="A1029" s="1">
        <v>1021</v>
      </c>
      <c r="B1029" s="1" t="str">
        <f>"00235691"</f>
        <v>00235691</v>
      </c>
      <c r="C1029" s="1" t="s">
        <v>3</v>
      </c>
    </row>
    <row r="1030" spans="1:3" x14ac:dyDescent="0.25">
      <c r="A1030" s="1">
        <v>1022</v>
      </c>
      <c r="B1030" s="1" t="str">
        <f>"00235707"</f>
        <v>00235707</v>
      </c>
      <c r="C1030" s="1" t="s">
        <v>3</v>
      </c>
    </row>
    <row r="1031" spans="1:3" x14ac:dyDescent="0.25">
      <c r="A1031" s="1">
        <v>1023</v>
      </c>
      <c r="B1031" s="1" t="str">
        <f>"00235740"</f>
        <v>00235740</v>
      </c>
      <c r="C1031" s="1" t="s">
        <v>3</v>
      </c>
    </row>
    <row r="1032" spans="1:3" x14ac:dyDescent="0.25">
      <c r="A1032" s="1">
        <v>1024</v>
      </c>
      <c r="B1032" s="1" t="str">
        <f>"00235763"</f>
        <v>00235763</v>
      </c>
      <c r="C1032" s="1" t="s">
        <v>3</v>
      </c>
    </row>
    <row r="1033" spans="1:3" x14ac:dyDescent="0.25">
      <c r="A1033" s="1">
        <v>1025</v>
      </c>
      <c r="B1033" s="1" t="str">
        <f>"00235787"</f>
        <v>00235787</v>
      </c>
      <c r="C1033" s="1" t="s">
        <v>3</v>
      </c>
    </row>
    <row r="1034" spans="1:3" x14ac:dyDescent="0.25">
      <c r="A1034" s="1">
        <v>1026</v>
      </c>
      <c r="B1034" s="1" t="str">
        <f>"00235798"</f>
        <v>00235798</v>
      </c>
      <c r="C1034" s="1" t="s">
        <v>3</v>
      </c>
    </row>
    <row r="1035" spans="1:3" x14ac:dyDescent="0.25">
      <c r="A1035" s="1">
        <v>1027</v>
      </c>
      <c r="B1035" s="1" t="str">
        <f>"00235861"</f>
        <v>00235861</v>
      </c>
      <c r="C1035" s="1" t="s">
        <v>3</v>
      </c>
    </row>
    <row r="1036" spans="1:3" x14ac:dyDescent="0.25">
      <c r="A1036" s="1">
        <v>1028</v>
      </c>
      <c r="B1036" s="1" t="str">
        <f>"00235928"</f>
        <v>00235928</v>
      </c>
      <c r="C1036" s="1" t="s">
        <v>3</v>
      </c>
    </row>
    <row r="1037" spans="1:3" x14ac:dyDescent="0.25">
      <c r="A1037" s="1">
        <v>1029</v>
      </c>
      <c r="B1037" s="1" t="str">
        <f>"00236015"</f>
        <v>00236015</v>
      </c>
      <c r="C1037" s="1" t="s">
        <v>3</v>
      </c>
    </row>
    <row r="1038" spans="1:3" x14ac:dyDescent="0.25">
      <c r="A1038" s="1">
        <v>1030</v>
      </c>
      <c r="B1038" s="1" t="str">
        <f>"00236045"</f>
        <v>00236045</v>
      </c>
      <c r="C1038" s="1" t="s">
        <v>3</v>
      </c>
    </row>
    <row r="1039" spans="1:3" x14ac:dyDescent="0.25">
      <c r="A1039" s="1">
        <v>1031</v>
      </c>
      <c r="B1039" s="1" t="str">
        <f>"00236100"</f>
        <v>00236100</v>
      </c>
      <c r="C1039" s="1" t="s">
        <v>3</v>
      </c>
    </row>
    <row r="1040" spans="1:3" x14ac:dyDescent="0.25">
      <c r="A1040" s="1">
        <v>1032</v>
      </c>
      <c r="B1040" s="1" t="str">
        <f>"00236101"</f>
        <v>00236101</v>
      </c>
      <c r="C1040" s="1" t="s">
        <v>3</v>
      </c>
    </row>
    <row r="1041" spans="1:3" x14ac:dyDescent="0.25">
      <c r="A1041" s="1">
        <v>1033</v>
      </c>
      <c r="B1041" s="1" t="str">
        <f>"00236120"</f>
        <v>00236120</v>
      </c>
      <c r="C1041" s="1" t="s">
        <v>3</v>
      </c>
    </row>
    <row r="1042" spans="1:3" x14ac:dyDescent="0.25">
      <c r="A1042" s="1">
        <v>1034</v>
      </c>
      <c r="B1042" s="1" t="str">
        <f>"00236161"</f>
        <v>00236161</v>
      </c>
      <c r="C1042" s="1" t="s">
        <v>3</v>
      </c>
    </row>
    <row r="1043" spans="1:3" x14ac:dyDescent="0.25">
      <c r="A1043" s="1">
        <v>1035</v>
      </c>
      <c r="B1043" s="1" t="str">
        <f>"00236227"</f>
        <v>00236227</v>
      </c>
      <c r="C1043" s="1" t="s">
        <v>3</v>
      </c>
    </row>
    <row r="1044" spans="1:3" x14ac:dyDescent="0.25">
      <c r="A1044" s="1">
        <v>1036</v>
      </c>
      <c r="B1044" s="1" t="str">
        <f>"00236237"</f>
        <v>00236237</v>
      </c>
      <c r="C1044" s="1" t="s">
        <v>3</v>
      </c>
    </row>
    <row r="1045" spans="1:3" x14ac:dyDescent="0.25">
      <c r="A1045" s="1">
        <v>1037</v>
      </c>
      <c r="B1045" s="1" t="str">
        <f>"00236248"</f>
        <v>00236248</v>
      </c>
      <c r="C1045" s="1" t="s">
        <v>3</v>
      </c>
    </row>
    <row r="1046" spans="1:3" x14ac:dyDescent="0.25">
      <c r="A1046" s="1">
        <v>1038</v>
      </c>
      <c r="B1046" s="1" t="str">
        <f>"00236251"</f>
        <v>00236251</v>
      </c>
      <c r="C1046" s="1" t="s">
        <v>3</v>
      </c>
    </row>
    <row r="1047" spans="1:3" x14ac:dyDescent="0.25">
      <c r="A1047" s="1">
        <v>1039</v>
      </c>
      <c r="B1047" s="1" t="str">
        <f>"00236283"</f>
        <v>00236283</v>
      </c>
      <c r="C1047" s="1" t="s">
        <v>3</v>
      </c>
    </row>
    <row r="1048" spans="1:3" x14ac:dyDescent="0.25">
      <c r="A1048" s="1">
        <v>1040</v>
      </c>
      <c r="B1048" s="1" t="str">
        <f>"00236337"</f>
        <v>00236337</v>
      </c>
      <c r="C1048" s="1" t="s">
        <v>3</v>
      </c>
    </row>
    <row r="1049" spans="1:3" x14ac:dyDescent="0.25">
      <c r="A1049" s="1">
        <v>1041</v>
      </c>
      <c r="B1049" s="1" t="str">
        <f>"00236349"</f>
        <v>00236349</v>
      </c>
      <c r="C1049" s="1" t="s">
        <v>3</v>
      </c>
    </row>
    <row r="1050" spans="1:3" x14ac:dyDescent="0.25">
      <c r="A1050" s="1">
        <v>1042</v>
      </c>
      <c r="B1050" s="1" t="str">
        <f>"00236365"</f>
        <v>00236365</v>
      </c>
      <c r="C1050" s="1" t="s">
        <v>3</v>
      </c>
    </row>
    <row r="1051" spans="1:3" x14ac:dyDescent="0.25">
      <c r="A1051" s="1">
        <v>1043</v>
      </c>
      <c r="B1051" s="1" t="str">
        <f>"00236380"</f>
        <v>00236380</v>
      </c>
      <c r="C1051" s="1" t="s">
        <v>3</v>
      </c>
    </row>
    <row r="1052" spans="1:3" x14ac:dyDescent="0.25">
      <c r="A1052" s="1">
        <v>1044</v>
      </c>
      <c r="B1052" s="1" t="str">
        <f>"00236422"</f>
        <v>00236422</v>
      </c>
      <c r="C1052" s="1" t="s">
        <v>3</v>
      </c>
    </row>
    <row r="1053" spans="1:3" x14ac:dyDescent="0.25">
      <c r="A1053" s="1">
        <v>1045</v>
      </c>
      <c r="B1053" s="1" t="str">
        <f>"00236428"</f>
        <v>00236428</v>
      </c>
      <c r="C1053" s="1" t="s">
        <v>3</v>
      </c>
    </row>
    <row r="1054" spans="1:3" x14ac:dyDescent="0.25">
      <c r="A1054" s="1">
        <v>1046</v>
      </c>
      <c r="B1054" s="1" t="str">
        <f>"00236444"</f>
        <v>00236444</v>
      </c>
      <c r="C1054" s="1" t="s">
        <v>3</v>
      </c>
    </row>
    <row r="1055" spans="1:3" x14ac:dyDescent="0.25">
      <c r="A1055" s="1">
        <v>1047</v>
      </c>
      <c r="B1055" s="1" t="str">
        <f>"00236516"</f>
        <v>00236516</v>
      </c>
      <c r="C1055" s="1" t="s">
        <v>3</v>
      </c>
    </row>
    <row r="1056" spans="1:3" x14ac:dyDescent="0.25">
      <c r="A1056" s="1">
        <v>1048</v>
      </c>
      <c r="B1056" s="1" t="str">
        <f>"00236536"</f>
        <v>00236536</v>
      </c>
      <c r="C1056" s="1" t="s">
        <v>3</v>
      </c>
    </row>
    <row r="1057" spans="1:3" x14ac:dyDescent="0.25">
      <c r="A1057" s="1">
        <v>1049</v>
      </c>
      <c r="B1057" s="1" t="str">
        <f>"00236542"</f>
        <v>00236542</v>
      </c>
      <c r="C1057" s="1" t="s">
        <v>3</v>
      </c>
    </row>
    <row r="1058" spans="1:3" x14ac:dyDescent="0.25">
      <c r="A1058" s="1">
        <v>1050</v>
      </c>
      <c r="B1058" s="1" t="str">
        <f>"00236590"</f>
        <v>00236590</v>
      </c>
      <c r="C1058" s="1" t="s">
        <v>3</v>
      </c>
    </row>
    <row r="1059" spans="1:3" x14ac:dyDescent="0.25">
      <c r="A1059" s="1">
        <v>1051</v>
      </c>
      <c r="B1059" s="1" t="str">
        <f>"00236651"</f>
        <v>00236651</v>
      </c>
      <c r="C1059" s="1" t="s">
        <v>3</v>
      </c>
    </row>
    <row r="1060" spans="1:3" x14ac:dyDescent="0.25">
      <c r="A1060" s="1">
        <v>1052</v>
      </c>
      <c r="B1060" s="1" t="str">
        <f>"00236699"</f>
        <v>00236699</v>
      </c>
      <c r="C1060" s="1" t="s">
        <v>3</v>
      </c>
    </row>
    <row r="1061" spans="1:3" x14ac:dyDescent="0.25">
      <c r="A1061" s="1">
        <v>1053</v>
      </c>
      <c r="B1061" s="1" t="str">
        <f>"00236748"</f>
        <v>00236748</v>
      </c>
      <c r="C1061" s="1" t="s">
        <v>3</v>
      </c>
    </row>
    <row r="1062" spans="1:3" x14ac:dyDescent="0.25">
      <c r="A1062" s="1">
        <v>1054</v>
      </c>
      <c r="B1062" s="1" t="str">
        <f>"00236751"</f>
        <v>00236751</v>
      </c>
      <c r="C1062" s="1" t="s">
        <v>3</v>
      </c>
    </row>
    <row r="1063" spans="1:3" x14ac:dyDescent="0.25">
      <c r="A1063" s="1">
        <v>1055</v>
      </c>
      <c r="B1063" s="1" t="str">
        <f>"00236755"</f>
        <v>00236755</v>
      </c>
      <c r="C1063" s="1" t="s">
        <v>3</v>
      </c>
    </row>
    <row r="1064" spans="1:3" x14ac:dyDescent="0.25">
      <c r="A1064" s="1">
        <v>1056</v>
      </c>
      <c r="B1064" s="1" t="str">
        <f>"00236759"</f>
        <v>00236759</v>
      </c>
      <c r="C1064" s="1" t="s">
        <v>3</v>
      </c>
    </row>
    <row r="1065" spans="1:3" x14ac:dyDescent="0.25">
      <c r="A1065" s="1">
        <v>1057</v>
      </c>
      <c r="B1065" s="1" t="str">
        <f>"00236761"</f>
        <v>00236761</v>
      </c>
      <c r="C1065" s="1" t="s">
        <v>3</v>
      </c>
    </row>
    <row r="1066" spans="1:3" x14ac:dyDescent="0.25">
      <c r="A1066" s="1">
        <v>1058</v>
      </c>
      <c r="B1066" s="1" t="str">
        <f>"00236764"</f>
        <v>00236764</v>
      </c>
      <c r="C1066" s="1" t="s">
        <v>3</v>
      </c>
    </row>
    <row r="1067" spans="1:3" x14ac:dyDescent="0.25">
      <c r="A1067" s="1">
        <v>1059</v>
      </c>
      <c r="B1067" s="1" t="str">
        <f>"00236790"</f>
        <v>00236790</v>
      </c>
      <c r="C1067" s="1" t="s">
        <v>3</v>
      </c>
    </row>
    <row r="1068" spans="1:3" x14ac:dyDescent="0.25">
      <c r="A1068" s="1">
        <v>1060</v>
      </c>
      <c r="B1068" s="1" t="str">
        <f>"00236795"</f>
        <v>00236795</v>
      </c>
      <c r="C1068" s="1" t="s">
        <v>3</v>
      </c>
    </row>
    <row r="1069" spans="1:3" x14ac:dyDescent="0.25">
      <c r="A1069" s="1">
        <v>1061</v>
      </c>
      <c r="B1069" s="1" t="str">
        <f>"00236796"</f>
        <v>00236796</v>
      </c>
      <c r="C1069" s="1" t="s">
        <v>3</v>
      </c>
    </row>
    <row r="1070" spans="1:3" x14ac:dyDescent="0.25">
      <c r="A1070" s="1">
        <v>1062</v>
      </c>
      <c r="B1070" s="1" t="str">
        <f>"00236815"</f>
        <v>00236815</v>
      </c>
      <c r="C1070" s="1" t="s">
        <v>3</v>
      </c>
    </row>
    <row r="1071" spans="1:3" x14ac:dyDescent="0.25">
      <c r="A1071" s="1">
        <v>1063</v>
      </c>
      <c r="B1071" s="1" t="str">
        <f>"00236820"</f>
        <v>00236820</v>
      </c>
      <c r="C1071" s="1" t="s">
        <v>3</v>
      </c>
    </row>
    <row r="1072" spans="1:3" x14ac:dyDescent="0.25">
      <c r="A1072" s="1">
        <v>1064</v>
      </c>
      <c r="B1072" s="1" t="str">
        <f>"00236848"</f>
        <v>00236848</v>
      </c>
      <c r="C1072" s="1" t="s">
        <v>3</v>
      </c>
    </row>
    <row r="1073" spans="1:3" x14ac:dyDescent="0.25">
      <c r="A1073" s="1">
        <v>1065</v>
      </c>
      <c r="B1073" s="1" t="str">
        <f>"00236878"</f>
        <v>00236878</v>
      </c>
      <c r="C1073" s="1" t="s">
        <v>3</v>
      </c>
    </row>
    <row r="1074" spans="1:3" x14ac:dyDescent="0.25">
      <c r="A1074" s="1">
        <v>1066</v>
      </c>
      <c r="B1074" s="1" t="str">
        <f>"00236889"</f>
        <v>00236889</v>
      </c>
      <c r="C1074" s="1" t="s">
        <v>3</v>
      </c>
    </row>
    <row r="1075" spans="1:3" x14ac:dyDescent="0.25">
      <c r="A1075" s="1">
        <v>1067</v>
      </c>
      <c r="B1075" s="1" t="str">
        <f>"00236890"</f>
        <v>00236890</v>
      </c>
      <c r="C1075" s="1" t="s">
        <v>3</v>
      </c>
    </row>
    <row r="1076" spans="1:3" x14ac:dyDescent="0.25">
      <c r="A1076" s="1">
        <v>1068</v>
      </c>
      <c r="B1076" s="1" t="str">
        <f>"00236896"</f>
        <v>00236896</v>
      </c>
      <c r="C1076" s="1" t="s">
        <v>3</v>
      </c>
    </row>
    <row r="1077" spans="1:3" x14ac:dyDescent="0.25">
      <c r="A1077" s="1">
        <v>1069</v>
      </c>
      <c r="B1077" s="1" t="str">
        <f>"00236933"</f>
        <v>00236933</v>
      </c>
      <c r="C1077" s="1" t="s">
        <v>3</v>
      </c>
    </row>
    <row r="1078" spans="1:3" x14ac:dyDescent="0.25">
      <c r="A1078" s="1">
        <v>1070</v>
      </c>
      <c r="B1078" s="1" t="str">
        <f>"00236939"</f>
        <v>00236939</v>
      </c>
      <c r="C1078" s="1" t="s">
        <v>3</v>
      </c>
    </row>
    <row r="1079" spans="1:3" x14ac:dyDescent="0.25">
      <c r="A1079" s="1">
        <v>1071</v>
      </c>
      <c r="B1079" s="1" t="str">
        <f>"00236949"</f>
        <v>00236949</v>
      </c>
      <c r="C1079" s="1" t="s">
        <v>3</v>
      </c>
    </row>
    <row r="1080" spans="1:3" x14ac:dyDescent="0.25">
      <c r="A1080" s="1">
        <v>1072</v>
      </c>
      <c r="B1080" s="1" t="str">
        <f>"00236967"</f>
        <v>00236967</v>
      </c>
      <c r="C1080" s="1" t="s">
        <v>3</v>
      </c>
    </row>
    <row r="1081" spans="1:3" x14ac:dyDescent="0.25">
      <c r="A1081" s="1">
        <v>1073</v>
      </c>
      <c r="B1081" s="1" t="str">
        <f>"00237011"</f>
        <v>00237011</v>
      </c>
      <c r="C1081" s="1" t="s">
        <v>3</v>
      </c>
    </row>
    <row r="1082" spans="1:3" x14ac:dyDescent="0.25">
      <c r="A1082" s="1">
        <v>1074</v>
      </c>
      <c r="B1082" s="1" t="str">
        <f>"00237147"</f>
        <v>00237147</v>
      </c>
      <c r="C1082" s="1" t="s">
        <v>3</v>
      </c>
    </row>
    <row r="1083" spans="1:3" x14ac:dyDescent="0.25">
      <c r="A1083" s="1">
        <v>1075</v>
      </c>
      <c r="B1083" s="1" t="str">
        <f>"00237159"</f>
        <v>00237159</v>
      </c>
      <c r="C1083" s="1" t="s">
        <v>3</v>
      </c>
    </row>
    <row r="1084" spans="1:3" x14ac:dyDescent="0.25">
      <c r="A1084" s="1">
        <v>1076</v>
      </c>
      <c r="B1084" s="1" t="str">
        <f>"00237212"</f>
        <v>00237212</v>
      </c>
      <c r="C1084" s="1" t="s">
        <v>3</v>
      </c>
    </row>
    <row r="1085" spans="1:3" x14ac:dyDescent="0.25">
      <c r="A1085" s="1">
        <v>1077</v>
      </c>
      <c r="B1085" s="1" t="str">
        <f>"00237252"</f>
        <v>00237252</v>
      </c>
      <c r="C1085" s="1" t="s">
        <v>3</v>
      </c>
    </row>
    <row r="1086" spans="1:3" x14ac:dyDescent="0.25">
      <c r="A1086" s="1">
        <v>1078</v>
      </c>
      <c r="B1086" s="1" t="str">
        <f>"00237275"</f>
        <v>00237275</v>
      </c>
      <c r="C1086" s="1" t="s">
        <v>3</v>
      </c>
    </row>
    <row r="1087" spans="1:3" x14ac:dyDescent="0.25">
      <c r="A1087" s="1">
        <v>1079</v>
      </c>
      <c r="B1087" s="1" t="str">
        <f>"00237282"</f>
        <v>00237282</v>
      </c>
      <c r="C1087" s="1" t="s">
        <v>3</v>
      </c>
    </row>
    <row r="1088" spans="1:3" x14ac:dyDescent="0.25">
      <c r="A1088" s="1">
        <v>1080</v>
      </c>
      <c r="B1088" s="1" t="str">
        <f>"00237302"</f>
        <v>00237302</v>
      </c>
      <c r="C1088" s="1" t="s">
        <v>3</v>
      </c>
    </row>
    <row r="1089" spans="1:3" x14ac:dyDescent="0.25">
      <c r="A1089" s="1">
        <v>1081</v>
      </c>
      <c r="B1089" s="1" t="str">
        <f>"00237308"</f>
        <v>00237308</v>
      </c>
      <c r="C1089" s="1" t="s">
        <v>3</v>
      </c>
    </row>
    <row r="1090" spans="1:3" x14ac:dyDescent="0.25">
      <c r="A1090" s="1">
        <v>1082</v>
      </c>
      <c r="B1090" s="1" t="str">
        <f>"00237326"</f>
        <v>00237326</v>
      </c>
      <c r="C1090" s="1" t="s">
        <v>3</v>
      </c>
    </row>
    <row r="1091" spans="1:3" x14ac:dyDescent="0.25">
      <c r="A1091" s="1">
        <v>1083</v>
      </c>
      <c r="B1091" s="1" t="str">
        <f>"00237344"</f>
        <v>00237344</v>
      </c>
      <c r="C1091" s="1" t="s">
        <v>3</v>
      </c>
    </row>
    <row r="1092" spans="1:3" x14ac:dyDescent="0.25">
      <c r="A1092" s="1">
        <v>1084</v>
      </c>
      <c r="B1092" s="1" t="str">
        <f>"00237486"</f>
        <v>00237486</v>
      </c>
      <c r="C1092" s="1" t="s">
        <v>3</v>
      </c>
    </row>
    <row r="1093" spans="1:3" x14ac:dyDescent="0.25">
      <c r="A1093" s="1">
        <v>1085</v>
      </c>
      <c r="B1093" s="1" t="str">
        <f>"00237524"</f>
        <v>00237524</v>
      </c>
      <c r="C1093" s="1" t="s">
        <v>3</v>
      </c>
    </row>
    <row r="1094" spans="1:3" x14ac:dyDescent="0.25">
      <c r="A1094" s="1">
        <v>1086</v>
      </c>
      <c r="B1094" s="1" t="str">
        <f>"00237654"</f>
        <v>00237654</v>
      </c>
      <c r="C1094" s="1" t="s">
        <v>3</v>
      </c>
    </row>
    <row r="1095" spans="1:3" x14ac:dyDescent="0.25">
      <c r="A1095" s="1">
        <v>1087</v>
      </c>
      <c r="B1095" s="1" t="str">
        <f>"00237664"</f>
        <v>00237664</v>
      </c>
      <c r="C1095" s="1" t="s">
        <v>3</v>
      </c>
    </row>
    <row r="1096" spans="1:3" x14ac:dyDescent="0.25">
      <c r="A1096" s="1">
        <v>1088</v>
      </c>
      <c r="B1096" s="1" t="str">
        <f>"00237719"</f>
        <v>00237719</v>
      </c>
      <c r="C1096" s="1" t="s">
        <v>3</v>
      </c>
    </row>
    <row r="1097" spans="1:3" x14ac:dyDescent="0.25">
      <c r="A1097" s="1">
        <v>1089</v>
      </c>
      <c r="B1097" s="1" t="str">
        <f>"00237948"</f>
        <v>00237948</v>
      </c>
      <c r="C1097" s="1" t="s">
        <v>3</v>
      </c>
    </row>
    <row r="1098" spans="1:3" x14ac:dyDescent="0.25">
      <c r="A1098" s="1">
        <v>1090</v>
      </c>
      <c r="B1098" s="1" t="str">
        <f>"00238085"</f>
        <v>00238085</v>
      </c>
      <c r="C1098" s="1" t="s">
        <v>3</v>
      </c>
    </row>
    <row r="1099" spans="1:3" x14ac:dyDescent="0.25">
      <c r="A1099" s="1">
        <v>1091</v>
      </c>
      <c r="B1099" s="1" t="str">
        <f>"00238093"</f>
        <v>00238093</v>
      </c>
      <c r="C1099" s="1" t="s">
        <v>3</v>
      </c>
    </row>
    <row r="1100" spans="1:3" x14ac:dyDescent="0.25">
      <c r="A1100" s="1">
        <v>1092</v>
      </c>
      <c r="B1100" s="1" t="str">
        <f>"00238124"</f>
        <v>00238124</v>
      </c>
      <c r="C1100" s="1" t="s">
        <v>3</v>
      </c>
    </row>
    <row r="1101" spans="1:3" x14ac:dyDescent="0.25">
      <c r="A1101" s="1">
        <v>1093</v>
      </c>
      <c r="B1101" s="1" t="str">
        <f>"00238146"</f>
        <v>00238146</v>
      </c>
      <c r="C1101" s="1" t="s">
        <v>3</v>
      </c>
    </row>
    <row r="1102" spans="1:3" x14ac:dyDescent="0.25">
      <c r="A1102" s="1">
        <v>1094</v>
      </c>
      <c r="B1102" s="1" t="str">
        <f>"00238207"</f>
        <v>00238207</v>
      </c>
      <c r="C1102" s="1" t="s">
        <v>3</v>
      </c>
    </row>
    <row r="1103" spans="1:3" x14ac:dyDescent="0.25">
      <c r="A1103" s="1">
        <v>1095</v>
      </c>
      <c r="B1103" s="1" t="str">
        <f>"00238296"</f>
        <v>00238296</v>
      </c>
      <c r="C1103" s="1" t="s">
        <v>3</v>
      </c>
    </row>
    <row r="1104" spans="1:3" x14ac:dyDescent="0.25">
      <c r="A1104" s="1">
        <v>1096</v>
      </c>
      <c r="B1104" s="1" t="str">
        <f>"00238337"</f>
        <v>00238337</v>
      </c>
      <c r="C1104" s="1" t="s">
        <v>3</v>
      </c>
    </row>
    <row r="1105" spans="1:3" x14ac:dyDescent="0.25">
      <c r="A1105" s="1">
        <v>1097</v>
      </c>
      <c r="B1105" s="1" t="str">
        <f>"00238356"</f>
        <v>00238356</v>
      </c>
      <c r="C1105" s="1" t="s">
        <v>3</v>
      </c>
    </row>
    <row r="1106" spans="1:3" x14ac:dyDescent="0.25">
      <c r="A1106" s="1">
        <v>1098</v>
      </c>
      <c r="B1106" s="1" t="str">
        <f>"00238371"</f>
        <v>00238371</v>
      </c>
      <c r="C1106" s="1" t="s">
        <v>3</v>
      </c>
    </row>
    <row r="1107" spans="1:3" x14ac:dyDescent="0.25">
      <c r="A1107" s="1">
        <v>1099</v>
      </c>
      <c r="B1107" s="1" t="str">
        <f>"00238410"</f>
        <v>00238410</v>
      </c>
      <c r="C1107" s="1" t="s">
        <v>3</v>
      </c>
    </row>
    <row r="1108" spans="1:3" x14ac:dyDescent="0.25">
      <c r="A1108" s="1">
        <v>1100</v>
      </c>
      <c r="B1108" s="1" t="str">
        <f>"00238449"</f>
        <v>00238449</v>
      </c>
      <c r="C1108" s="1" t="s">
        <v>3</v>
      </c>
    </row>
    <row r="1109" spans="1:3" x14ac:dyDescent="0.25">
      <c r="A1109" s="1">
        <v>1101</v>
      </c>
      <c r="B1109" s="1" t="str">
        <f>"00238455"</f>
        <v>00238455</v>
      </c>
      <c r="C1109" s="1" t="s">
        <v>3</v>
      </c>
    </row>
    <row r="1110" spans="1:3" x14ac:dyDescent="0.25">
      <c r="A1110" s="1">
        <v>1102</v>
      </c>
      <c r="B1110" s="1" t="str">
        <f>"00238480"</f>
        <v>00238480</v>
      </c>
      <c r="C1110" s="1" t="s">
        <v>3</v>
      </c>
    </row>
    <row r="1111" spans="1:3" x14ac:dyDescent="0.25">
      <c r="A1111" s="1">
        <v>1103</v>
      </c>
      <c r="B1111" s="1" t="str">
        <f>"00238598"</f>
        <v>00238598</v>
      </c>
      <c r="C1111" s="1" t="s">
        <v>3</v>
      </c>
    </row>
    <row r="1112" spans="1:3" x14ac:dyDescent="0.25">
      <c r="A1112" s="1">
        <v>1104</v>
      </c>
      <c r="B1112" s="1" t="str">
        <f>"00238652"</f>
        <v>00238652</v>
      </c>
      <c r="C1112" s="1" t="s">
        <v>3</v>
      </c>
    </row>
    <row r="1113" spans="1:3" x14ac:dyDescent="0.25">
      <c r="A1113" s="1">
        <v>1105</v>
      </c>
      <c r="B1113" s="1" t="str">
        <f>"00238653"</f>
        <v>00238653</v>
      </c>
      <c r="C1113" s="1" t="s">
        <v>3</v>
      </c>
    </row>
    <row r="1114" spans="1:3" x14ac:dyDescent="0.25">
      <c r="A1114" s="1">
        <v>1106</v>
      </c>
      <c r="B1114" s="1" t="str">
        <f>"00238676"</f>
        <v>00238676</v>
      </c>
      <c r="C1114" s="1" t="s">
        <v>3</v>
      </c>
    </row>
    <row r="1115" spans="1:3" x14ac:dyDescent="0.25">
      <c r="A1115" s="1">
        <v>1107</v>
      </c>
      <c r="B1115" s="1" t="str">
        <f>"00238679"</f>
        <v>00238679</v>
      </c>
      <c r="C1115" s="1" t="s">
        <v>3</v>
      </c>
    </row>
    <row r="1116" spans="1:3" x14ac:dyDescent="0.25">
      <c r="A1116" s="1">
        <v>1108</v>
      </c>
      <c r="B1116" s="1" t="str">
        <f>"00238791"</f>
        <v>00238791</v>
      </c>
      <c r="C1116" s="1" t="s">
        <v>3</v>
      </c>
    </row>
    <row r="1117" spans="1:3" x14ac:dyDescent="0.25">
      <c r="A1117" s="1">
        <v>1109</v>
      </c>
      <c r="B1117" s="1" t="str">
        <f>"00238838"</f>
        <v>00238838</v>
      </c>
      <c r="C1117" s="1" t="s">
        <v>3</v>
      </c>
    </row>
    <row r="1118" spans="1:3" x14ac:dyDescent="0.25">
      <c r="A1118" s="1">
        <v>1110</v>
      </c>
      <c r="B1118" s="1" t="str">
        <f>"00238842"</f>
        <v>00238842</v>
      </c>
      <c r="C1118" s="1" t="s">
        <v>3</v>
      </c>
    </row>
    <row r="1119" spans="1:3" x14ac:dyDescent="0.25">
      <c r="A1119" s="1">
        <v>1111</v>
      </c>
      <c r="B1119" s="1" t="str">
        <f>"00238854"</f>
        <v>00238854</v>
      </c>
      <c r="C1119" s="1" t="s">
        <v>3</v>
      </c>
    </row>
    <row r="1120" spans="1:3" x14ac:dyDescent="0.25">
      <c r="A1120" s="1">
        <v>1112</v>
      </c>
      <c r="B1120" s="1" t="str">
        <f>"00238910"</f>
        <v>00238910</v>
      </c>
      <c r="C1120" s="1" t="s">
        <v>3</v>
      </c>
    </row>
    <row r="1121" spans="1:3" x14ac:dyDescent="0.25">
      <c r="A1121" s="1">
        <v>1113</v>
      </c>
      <c r="B1121" s="1" t="str">
        <f>"00238935"</f>
        <v>00238935</v>
      </c>
      <c r="C1121" s="1" t="s">
        <v>3</v>
      </c>
    </row>
    <row r="1122" spans="1:3" x14ac:dyDescent="0.25">
      <c r="A1122" s="1">
        <v>1114</v>
      </c>
      <c r="B1122" s="1" t="str">
        <f>"00238937"</f>
        <v>00238937</v>
      </c>
      <c r="C1122" s="1" t="s">
        <v>3</v>
      </c>
    </row>
    <row r="1123" spans="1:3" x14ac:dyDescent="0.25">
      <c r="A1123" s="1">
        <v>1115</v>
      </c>
      <c r="B1123" s="1" t="str">
        <f>"00238987"</f>
        <v>00238987</v>
      </c>
      <c r="C1123" s="1" t="s">
        <v>3</v>
      </c>
    </row>
    <row r="1124" spans="1:3" x14ac:dyDescent="0.25">
      <c r="A1124" s="1">
        <v>1116</v>
      </c>
      <c r="B1124" s="1" t="str">
        <f>"00239035"</f>
        <v>00239035</v>
      </c>
      <c r="C1124" s="1" t="s">
        <v>3</v>
      </c>
    </row>
    <row r="1125" spans="1:3" x14ac:dyDescent="0.25">
      <c r="A1125" s="1">
        <v>1117</v>
      </c>
      <c r="B1125" s="1" t="str">
        <f>"00239049"</f>
        <v>00239049</v>
      </c>
      <c r="C1125" s="1" t="s">
        <v>3</v>
      </c>
    </row>
    <row r="1126" spans="1:3" x14ac:dyDescent="0.25">
      <c r="A1126" s="1">
        <v>1118</v>
      </c>
      <c r="B1126" s="1" t="str">
        <f>"00239103"</f>
        <v>00239103</v>
      </c>
      <c r="C1126" s="1" t="s">
        <v>3</v>
      </c>
    </row>
    <row r="1127" spans="1:3" x14ac:dyDescent="0.25">
      <c r="A1127" s="1">
        <v>1119</v>
      </c>
      <c r="B1127" s="1" t="str">
        <f>"00239104"</f>
        <v>00239104</v>
      </c>
      <c r="C1127" s="1" t="s">
        <v>3</v>
      </c>
    </row>
    <row r="1128" spans="1:3" x14ac:dyDescent="0.25">
      <c r="A1128" s="1">
        <v>1120</v>
      </c>
      <c r="B1128" s="1" t="str">
        <f>"00239113"</f>
        <v>00239113</v>
      </c>
      <c r="C1128" s="1" t="s">
        <v>3</v>
      </c>
    </row>
    <row r="1129" spans="1:3" x14ac:dyDescent="0.25">
      <c r="A1129" s="1">
        <v>1121</v>
      </c>
      <c r="B1129" s="1" t="str">
        <f>"00239119"</f>
        <v>00239119</v>
      </c>
      <c r="C1129" s="1" t="s">
        <v>3</v>
      </c>
    </row>
    <row r="1130" spans="1:3" x14ac:dyDescent="0.25">
      <c r="A1130" s="1">
        <v>1122</v>
      </c>
      <c r="B1130" s="1" t="str">
        <f>"00239188"</f>
        <v>00239188</v>
      </c>
      <c r="C1130" s="1" t="s">
        <v>3</v>
      </c>
    </row>
    <row r="1131" spans="1:3" x14ac:dyDescent="0.25">
      <c r="A1131" s="1">
        <v>1123</v>
      </c>
      <c r="B1131" s="1" t="str">
        <f>"00239189"</f>
        <v>00239189</v>
      </c>
      <c r="C1131" s="1" t="s">
        <v>3</v>
      </c>
    </row>
    <row r="1132" spans="1:3" x14ac:dyDescent="0.25">
      <c r="A1132" s="1">
        <v>1124</v>
      </c>
      <c r="B1132" s="1" t="str">
        <f>"00239304"</f>
        <v>00239304</v>
      </c>
      <c r="C1132" s="1" t="s">
        <v>3</v>
      </c>
    </row>
    <row r="1133" spans="1:3" x14ac:dyDescent="0.25">
      <c r="A1133" s="1">
        <v>1125</v>
      </c>
      <c r="B1133" s="1" t="str">
        <f>"00239339"</f>
        <v>00239339</v>
      </c>
      <c r="C1133" s="1" t="s">
        <v>3</v>
      </c>
    </row>
    <row r="1134" spans="1:3" x14ac:dyDescent="0.25">
      <c r="A1134" s="1">
        <v>1126</v>
      </c>
      <c r="B1134" s="1" t="str">
        <f>"00239353"</f>
        <v>00239353</v>
      </c>
      <c r="C1134" s="1" t="s">
        <v>3</v>
      </c>
    </row>
    <row r="1135" spans="1:3" x14ac:dyDescent="0.25">
      <c r="A1135" s="1">
        <v>1127</v>
      </c>
      <c r="B1135" s="1" t="str">
        <f>"00239378"</f>
        <v>00239378</v>
      </c>
      <c r="C1135" s="1" t="s">
        <v>3</v>
      </c>
    </row>
    <row r="1136" spans="1:3" x14ac:dyDescent="0.25">
      <c r="A1136" s="1">
        <v>1128</v>
      </c>
      <c r="B1136" s="1" t="str">
        <f>"00239490"</f>
        <v>00239490</v>
      </c>
      <c r="C1136" s="1" t="s">
        <v>3</v>
      </c>
    </row>
    <row r="1137" spans="1:3" x14ac:dyDescent="0.25">
      <c r="A1137" s="1">
        <v>1129</v>
      </c>
      <c r="B1137" s="1" t="str">
        <f>"00239502"</f>
        <v>00239502</v>
      </c>
      <c r="C1137" s="1" t="s">
        <v>3</v>
      </c>
    </row>
    <row r="1138" spans="1:3" x14ac:dyDescent="0.25">
      <c r="A1138" s="1">
        <v>1130</v>
      </c>
      <c r="B1138" s="1" t="str">
        <f>"00239526"</f>
        <v>00239526</v>
      </c>
      <c r="C1138" s="1" t="s">
        <v>3</v>
      </c>
    </row>
    <row r="1139" spans="1:3" x14ac:dyDescent="0.25">
      <c r="A1139" s="1">
        <v>1131</v>
      </c>
      <c r="B1139" s="1" t="str">
        <f>"00239530"</f>
        <v>00239530</v>
      </c>
      <c r="C1139" s="1" t="s">
        <v>3</v>
      </c>
    </row>
    <row r="1140" spans="1:3" x14ac:dyDescent="0.25">
      <c r="A1140" s="1">
        <v>1132</v>
      </c>
      <c r="B1140" s="1" t="str">
        <f>"00239550"</f>
        <v>00239550</v>
      </c>
      <c r="C1140" s="1" t="s">
        <v>3</v>
      </c>
    </row>
    <row r="1141" spans="1:3" x14ac:dyDescent="0.25">
      <c r="A1141" s="1">
        <v>1133</v>
      </c>
      <c r="B1141" s="1" t="str">
        <f>"00239592"</f>
        <v>00239592</v>
      </c>
      <c r="C1141" s="1" t="s">
        <v>3</v>
      </c>
    </row>
    <row r="1142" spans="1:3" x14ac:dyDescent="0.25">
      <c r="A1142" s="1">
        <v>1134</v>
      </c>
      <c r="B1142" s="1" t="str">
        <f>"00239596"</f>
        <v>00239596</v>
      </c>
      <c r="C1142" s="1" t="s">
        <v>3</v>
      </c>
    </row>
    <row r="1143" spans="1:3" x14ac:dyDescent="0.25">
      <c r="A1143" s="1">
        <v>1135</v>
      </c>
      <c r="B1143" s="1" t="str">
        <f>"00239627"</f>
        <v>00239627</v>
      </c>
      <c r="C1143" s="1" t="s">
        <v>3</v>
      </c>
    </row>
    <row r="1144" spans="1:3" x14ac:dyDescent="0.25">
      <c r="A1144" s="1">
        <v>1136</v>
      </c>
      <c r="B1144" s="1" t="str">
        <f>"00239667"</f>
        <v>00239667</v>
      </c>
      <c r="C1144" s="1" t="s">
        <v>3</v>
      </c>
    </row>
    <row r="1145" spans="1:3" x14ac:dyDescent="0.25">
      <c r="A1145" s="1">
        <v>1137</v>
      </c>
      <c r="B1145" s="1" t="str">
        <f>"00239689"</f>
        <v>00239689</v>
      </c>
      <c r="C1145" s="1" t="s">
        <v>3</v>
      </c>
    </row>
    <row r="1146" spans="1:3" x14ac:dyDescent="0.25">
      <c r="A1146" s="1">
        <v>1138</v>
      </c>
      <c r="B1146" s="1" t="str">
        <f>"00239706"</f>
        <v>00239706</v>
      </c>
      <c r="C1146" s="1" t="s">
        <v>3</v>
      </c>
    </row>
    <row r="1147" spans="1:3" x14ac:dyDescent="0.25">
      <c r="A1147" s="1">
        <v>1139</v>
      </c>
      <c r="B1147" s="1" t="str">
        <f>"00239739"</f>
        <v>00239739</v>
      </c>
      <c r="C1147" s="1" t="s">
        <v>3</v>
      </c>
    </row>
    <row r="1148" spans="1:3" x14ac:dyDescent="0.25">
      <c r="A1148" s="1">
        <v>1140</v>
      </c>
      <c r="B1148" s="1" t="str">
        <f>"00239812"</f>
        <v>00239812</v>
      </c>
      <c r="C1148" s="1" t="s">
        <v>3</v>
      </c>
    </row>
    <row r="1149" spans="1:3" x14ac:dyDescent="0.25">
      <c r="A1149" s="1">
        <v>1141</v>
      </c>
      <c r="B1149" s="1" t="str">
        <f>"00239874"</f>
        <v>00239874</v>
      </c>
      <c r="C1149" s="1" t="s">
        <v>3</v>
      </c>
    </row>
    <row r="1150" spans="1:3" x14ac:dyDescent="0.25">
      <c r="A1150" s="1">
        <v>1142</v>
      </c>
      <c r="B1150" s="1" t="str">
        <f>"00239880"</f>
        <v>00239880</v>
      </c>
      <c r="C1150" s="1" t="s">
        <v>3</v>
      </c>
    </row>
    <row r="1151" spans="1:3" x14ac:dyDescent="0.25">
      <c r="A1151" s="1">
        <v>1143</v>
      </c>
      <c r="B1151" s="1" t="str">
        <f>"00239888"</f>
        <v>00239888</v>
      </c>
      <c r="C1151" s="1" t="s">
        <v>3</v>
      </c>
    </row>
    <row r="1152" spans="1:3" x14ac:dyDescent="0.25">
      <c r="A1152" s="1">
        <v>1144</v>
      </c>
      <c r="B1152" s="1" t="str">
        <f>"00240013"</f>
        <v>00240013</v>
      </c>
      <c r="C1152" s="1" t="s">
        <v>3</v>
      </c>
    </row>
    <row r="1153" spans="1:3" x14ac:dyDescent="0.25">
      <c r="A1153" s="1">
        <v>1145</v>
      </c>
      <c r="B1153" s="1" t="str">
        <f>"00240023"</f>
        <v>00240023</v>
      </c>
      <c r="C1153" s="1" t="s">
        <v>3</v>
      </c>
    </row>
    <row r="1154" spans="1:3" x14ac:dyDescent="0.25">
      <c r="A1154" s="1">
        <v>1146</v>
      </c>
      <c r="B1154" s="1" t="str">
        <f>"00240024"</f>
        <v>00240024</v>
      </c>
      <c r="C1154" s="1" t="s">
        <v>3</v>
      </c>
    </row>
    <row r="1155" spans="1:3" x14ac:dyDescent="0.25">
      <c r="A1155" s="1">
        <v>1147</v>
      </c>
      <c r="B1155" s="1" t="str">
        <f>"00240067"</f>
        <v>00240067</v>
      </c>
      <c r="C1155" s="1" t="s">
        <v>3</v>
      </c>
    </row>
    <row r="1156" spans="1:3" x14ac:dyDescent="0.25">
      <c r="A1156" s="1">
        <v>1148</v>
      </c>
      <c r="B1156" s="1" t="str">
        <f>"00240107"</f>
        <v>00240107</v>
      </c>
      <c r="C1156" s="1" t="s">
        <v>3</v>
      </c>
    </row>
    <row r="1157" spans="1:3" x14ac:dyDescent="0.25">
      <c r="A1157" s="1">
        <v>1149</v>
      </c>
      <c r="B1157" s="1" t="str">
        <f>"00240139"</f>
        <v>00240139</v>
      </c>
      <c r="C1157" s="1" t="s">
        <v>3</v>
      </c>
    </row>
    <row r="1158" spans="1:3" x14ac:dyDescent="0.25">
      <c r="A1158" s="1">
        <v>1150</v>
      </c>
      <c r="B1158" s="1" t="str">
        <f>"00240159"</f>
        <v>00240159</v>
      </c>
      <c r="C1158" s="1" t="s">
        <v>3</v>
      </c>
    </row>
    <row r="1159" spans="1:3" x14ac:dyDescent="0.25">
      <c r="A1159" s="1">
        <v>1151</v>
      </c>
      <c r="B1159" s="1" t="str">
        <f>"00240176"</f>
        <v>00240176</v>
      </c>
      <c r="C1159" s="1" t="s">
        <v>3</v>
      </c>
    </row>
    <row r="1160" spans="1:3" x14ac:dyDescent="0.25">
      <c r="A1160" s="1">
        <v>1152</v>
      </c>
      <c r="B1160" s="1" t="str">
        <f>"00240185"</f>
        <v>00240185</v>
      </c>
      <c r="C1160" s="1" t="s">
        <v>3</v>
      </c>
    </row>
    <row r="1161" spans="1:3" x14ac:dyDescent="0.25">
      <c r="A1161" s="1">
        <v>1153</v>
      </c>
      <c r="B1161" s="1" t="str">
        <f>"00240218"</f>
        <v>00240218</v>
      </c>
      <c r="C1161" s="1" t="s">
        <v>3</v>
      </c>
    </row>
    <row r="1162" spans="1:3" x14ac:dyDescent="0.25">
      <c r="A1162" s="1">
        <v>1154</v>
      </c>
      <c r="B1162" s="1" t="str">
        <f>"00240222"</f>
        <v>00240222</v>
      </c>
      <c r="C1162" s="1" t="s">
        <v>3</v>
      </c>
    </row>
    <row r="1163" spans="1:3" x14ac:dyDescent="0.25">
      <c r="A1163" s="1">
        <v>1155</v>
      </c>
      <c r="B1163" s="1" t="str">
        <f>"00240276"</f>
        <v>00240276</v>
      </c>
      <c r="C1163" s="1" t="s">
        <v>3</v>
      </c>
    </row>
    <row r="1164" spans="1:3" x14ac:dyDescent="0.25">
      <c r="A1164" s="1">
        <v>1156</v>
      </c>
      <c r="B1164" s="1" t="str">
        <f>"00240277"</f>
        <v>00240277</v>
      </c>
      <c r="C1164" s="1" t="s">
        <v>3</v>
      </c>
    </row>
    <row r="1165" spans="1:3" x14ac:dyDescent="0.25">
      <c r="A1165" s="1">
        <v>1157</v>
      </c>
      <c r="B1165" s="1" t="str">
        <f>"00240294"</f>
        <v>00240294</v>
      </c>
      <c r="C1165" s="1" t="s">
        <v>3</v>
      </c>
    </row>
    <row r="1166" spans="1:3" x14ac:dyDescent="0.25">
      <c r="A1166" s="1">
        <v>1158</v>
      </c>
      <c r="B1166" s="1" t="str">
        <f>"00240295"</f>
        <v>00240295</v>
      </c>
      <c r="C1166" s="1" t="s">
        <v>3</v>
      </c>
    </row>
    <row r="1167" spans="1:3" x14ac:dyDescent="0.25">
      <c r="A1167" s="1">
        <v>1159</v>
      </c>
      <c r="B1167" s="1" t="str">
        <f>"00240328"</f>
        <v>00240328</v>
      </c>
      <c r="C1167" s="1" t="s">
        <v>3</v>
      </c>
    </row>
    <row r="1168" spans="1:3" x14ac:dyDescent="0.25">
      <c r="A1168" s="1">
        <v>1160</v>
      </c>
      <c r="B1168" s="1" t="str">
        <f>"00240329"</f>
        <v>00240329</v>
      </c>
      <c r="C1168" s="1" t="s">
        <v>3</v>
      </c>
    </row>
    <row r="1169" spans="1:3" x14ac:dyDescent="0.25">
      <c r="A1169" s="1">
        <v>1161</v>
      </c>
      <c r="B1169" s="1" t="str">
        <f>"00240330"</f>
        <v>00240330</v>
      </c>
      <c r="C1169" s="1" t="s">
        <v>3</v>
      </c>
    </row>
    <row r="1170" spans="1:3" x14ac:dyDescent="0.25">
      <c r="A1170" s="1">
        <v>1162</v>
      </c>
      <c r="B1170" s="1" t="str">
        <f>"00240337"</f>
        <v>00240337</v>
      </c>
      <c r="C1170" s="1" t="s">
        <v>3</v>
      </c>
    </row>
    <row r="1171" spans="1:3" x14ac:dyDescent="0.25">
      <c r="A1171" s="1">
        <v>1163</v>
      </c>
      <c r="B1171" s="1" t="str">
        <f>"00240348"</f>
        <v>00240348</v>
      </c>
      <c r="C1171" s="1" t="s">
        <v>3</v>
      </c>
    </row>
    <row r="1172" spans="1:3" x14ac:dyDescent="0.25">
      <c r="A1172" s="1">
        <v>1164</v>
      </c>
      <c r="B1172" s="1" t="str">
        <f>"00240355"</f>
        <v>00240355</v>
      </c>
      <c r="C1172" s="1" t="s">
        <v>3</v>
      </c>
    </row>
    <row r="1173" spans="1:3" x14ac:dyDescent="0.25">
      <c r="A1173" s="1">
        <v>1165</v>
      </c>
      <c r="B1173" s="1" t="str">
        <f>"00240413"</f>
        <v>00240413</v>
      </c>
      <c r="C1173" s="1" t="s">
        <v>3</v>
      </c>
    </row>
    <row r="1174" spans="1:3" x14ac:dyDescent="0.25">
      <c r="A1174" s="1">
        <v>1166</v>
      </c>
      <c r="B1174" s="1" t="str">
        <f>"00240416"</f>
        <v>00240416</v>
      </c>
      <c r="C1174" s="1" t="s">
        <v>3</v>
      </c>
    </row>
    <row r="1175" spans="1:3" x14ac:dyDescent="0.25">
      <c r="A1175" s="1">
        <v>1167</v>
      </c>
      <c r="B1175" s="1" t="str">
        <f>"00240432"</f>
        <v>00240432</v>
      </c>
      <c r="C1175" s="1" t="s">
        <v>3</v>
      </c>
    </row>
    <row r="1176" spans="1:3" x14ac:dyDescent="0.25">
      <c r="A1176" s="1">
        <v>1168</v>
      </c>
      <c r="B1176" s="1" t="str">
        <f>"00240437"</f>
        <v>00240437</v>
      </c>
      <c r="C1176" s="1" t="s">
        <v>3</v>
      </c>
    </row>
    <row r="1177" spans="1:3" x14ac:dyDescent="0.25">
      <c r="A1177" s="1">
        <v>1169</v>
      </c>
      <c r="B1177" s="1" t="str">
        <f>"00240446"</f>
        <v>00240446</v>
      </c>
      <c r="C1177" s="1" t="s">
        <v>3</v>
      </c>
    </row>
    <row r="1178" spans="1:3" x14ac:dyDescent="0.25">
      <c r="A1178" s="1">
        <v>1170</v>
      </c>
      <c r="B1178" s="1" t="str">
        <f>"00240470"</f>
        <v>00240470</v>
      </c>
      <c r="C1178" s="1" t="s">
        <v>3</v>
      </c>
    </row>
    <row r="1179" spans="1:3" x14ac:dyDescent="0.25">
      <c r="A1179" s="1">
        <v>1171</v>
      </c>
      <c r="B1179" s="1" t="str">
        <f>"00240482"</f>
        <v>00240482</v>
      </c>
      <c r="C1179" s="1" t="s">
        <v>3</v>
      </c>
    </row>
    <row r="1180" spans="1:3" x14ac:dyDescent="0.25">
      <c r="A1180" s="1">
        <v>1172</v>
      </c>
      <c r="B1180" s="1" t="str">
        <f>"00240522"</f>
        <v>00240522</v>
      </c>
      <c r="C1180" s="1" t="s">
        <v>3</v>
      </c>
    </row>
    <row r="1181" spans="1:3" x14ac:dyDescent="0.25">
      <c r="A1181" s="1">
        <v>1173</v>
      </c>
      <c r="B1181" s="1" t="str">
        <f>"00240548"</f>
        <v>00240548</v>
      </c>
      <c r="C1181" s="1" t="s">
        <v>3</v>
      </c>
    </row>
    <row r="1182" spans="1:3" x14ac:dyDescent="0.25">
      <c r="A1182" s="1">
        <v>1174</v>
      </c>
      <c r="B1182" s="1" t="str">
        <f>"00240555"</f>
        <v>00240555</v>
      </c>
      <c r="C1182" s="1" t="s">
        <v>3</v>
      </c>
    </row>
    <row r="1183" spans="1:3" x14ac:dyDescent="0.25">
      <c r="A1183" s="1">
        <v>1175</v>
      </c>
      <c r="B1183" s="1" t="str">
        <f>"00240606"</f>
        <v>00240606</v>
      </c>
      <c r="C1183" s="1" t="s">
        <v>3</v>
      </c>
    </row>
    <row r="1184" spans="1:3" x14ac:dyDescent="0.25">
      <c r="A1184" s="1">
        <v>1176</v>
      </c>
      <c r="B1184" s="1" t="str">
        <f>"00240631"</f>
        <v>00240631</v>
      </c>
      <c r="C1184" s="1" t="s">
        <v>3</v>
      </c>
    </row>
    <row r="1185" spans="1:3" x14ac:dyDescent="0.25">
      <c r="A1185" s="1">
        <v>1177</v>
      </c>
      <c r="B1185" s="1" t="str">
        <f>"00240637"</f>
        <v>00240637</v>
      </c>
      <c r="C1185" s="1" t="s">
        <v>3</v>
      </c>
    </row>
    <row r="1186" spans="1:3" x14ac:dyDescent="0.25">
      <c r="A1186" s="1">
        <v>1178</v>
      </c>
      <c r="B1186" s="1" t="str">
        <f>"00240661"</f>
        <v>00240661</v>
      </c>
      <c r="C1186" s="1" t="s">
        <v>3</v>
      </c>
    </row>
    <row r="1187" spans="1:3" x14ac:dyDescent="0.25">
      <c r="A1187" s="1">
        <v>1179</v>
      </c>
      <c r="B1187" s="1" t="str">
        <f>"00240666"</f>
        <v>00240666</v>
      </c>
      <c r="C1187" s="1" t="s">
        <v>3</v>
      </c>
    </row>
    <row r="1188" spans="1:3" x14ac:dyDescent="0.25">
      <c r="A1188" s="1">
        <v>1180</v>
      </c>
      <c r="B1188" s="1" t="str">
        <f>"00240714"</f>
        <v>00240714</v>
      </c>
      <c r="C1188" s="1" t="s">
        <v>3</v>
      </c>
    </row>
    <row r="1189" spans="1:3" x14ac:dyDescent="0.25">
      <c r="A1189" s="1">
        <v>1181</v>
      </c>
      <c r="B1189" s="1" t="str">
        <f>"00240718"</f>
        <v>00240718</v>
      </c>
      <c r="C1189" s="1" t="s">
        <v>3</v>
      </c>
    </row>
    <row r="1190" spans="1:3" x14ac:dyDescent="0.25">
      <c r="A1190" s="1">
        <v>1182</v>
      </c>
      <c r="B1190" s="1" t="str">
        <f>"00240734"</f>
        <v>00240734</v>
      </c>
      <c r="C1190" s="1" t="s">
        <v>3</v>
      </c>
    </row>
    <row r="1191" spans="1:3" x14ac:dyDescent="0.25">
      <c r="A1191" s="1">
        <v>1183</v>
      </c>
      <c r="B1191" s="1" t="str">
        <f>"00240737"</f>
        <v>00240737</v>
      </c>
      <c r="C1191" s="1" t="s">
        <v>3</v>
      </c>
    </row>
    <row r="1192" spans="1:3" x14ac:dyDescent="0.25">
      <c r="A1192" s="1">
        <v>1184</v>
      </c>
      <c r="B1192" s="1" t="str">
        <f>"00240743"</f>
        <v>00240743</v>
      </c>
      <c r="C1192" s="1" t="s">
        <v>3</v>
      </c>
    </row>
    <row r="1193" spans="1:3" x14ac:dyDescent="0.25">
      <c r="A1193" s="1">
        <v>1185</v>
      </c>
      <c r="B1193" s="1" t="str">
        <f>"00240815"</f>
        <v>00240815</v>
      </c>
      <c r="C1193" s="1" t="s">
        <v>3</v>
      </c>
    </row>
    <row r="1194" spans="1:3" x14ac:dyDescent="0.25">
      <c r="A1194" s="1">
        <v>1186</v>
      </c>
      <c r="B1194" s="1" t="str">
        <f>"00240838"</f>
        <v>00240838</v>
      </c>
      <c r="C1194" s="1" t="s">
        <v>3</v>
      </c>
    </row>
    <row r="1195" spans="1:3" x14ac:dyDescent="0.25">
      <c r="A1195" s="1">
        <v>1187</v>
      </c>
      <c r="B1195" s="1" t="str">
        <f>"00240889"</f>
        <v>00240889</v>
      </c>
      <c r="C1195" s="1" t="s">
        <v>3</v>
      </c>
    </row>
    <row r="1196" spans="1:3" x14ac:dyDescent="0.25">
      <c r="A1196" s="1">
        <v>1188</v>
      </c>
      <c r="B1196" s="1" t="str">
        <f>"00240901"</f>
        <v>00240901</v>
      </c>
      <c r="C1196" s="1" t="s">
        <v>3</v>
      </c>
    </row>
    <row r="1197" spans="1:3" x14ac:dyDescent="0.25">
      <c r="A1197" s="1">
        <v>1189</v>
      </c>
      <c r="B1197" s="1" t="str">
        <f>"00240906"</f>
        <v>00240906</v>
      </c>
      <c r="C1197" s="1" t="s">
        <v>3</v>
      </c>
    </row>
    <row r="1198" spans="1:3" x14ac:dyDescent="0.25">
      <c r="A1198" s="1">
        <v>1190</v>
      </c>
      <c r="B1198" s="1" t="str">
        <f>"00240910"</f>
        <v>00240910</v>
      </c>
      <c r="C1198" s="1" t="s">
        <v>3</v>
      </c>
    </row>
    <row r="1199" spans="1:3" x14ac:dyDescent="0.25">
      <c r="A1199" s="1">
        <v>1191</v>
      </c>
      <c r="B1199" s="1" t="str">
        <f>"00240914"</f>
        <v>00240914</v>
      </c>
      <c r="C1199" s="1" t="s">
        <v>3</v>
      </c>
    </row>
    <row r="1200" spans="1:3" x14ac:dyDescent="0.25">
      <c r="A1200" s="1">
        <v>1192</v>
      </c>
      <c r="B1200" s="1" t="str">
        <f>"00240930"</f>
        <v>00240930</v>
      </c>
      <c r="C1200" s="1" t="s">
        <v>3</v>
      </c>
    </row>
    <row r="1201" spans="1:3" x14ac:dyDescent="0.25">
      <c r="A1201" s="1">
        <v>1193</v>
      </c>
      <c r="B1201" s="1" t="str">
        <f>"00240961"</f>
        <v>00240961</v>
      </c>
      <c r="C1201" s="1" t="s">
        <v>3</v>
      </c>
    </row>
    <row r="1202" spans="1:3" x14ac:dyDescent="0.25">
      <c r="A1202" s="1">
        <v>1194</v>
      </c>
      <c r="B1202" s="1" t="str">
        <f>"00240967"</f>
        <v>00240967</v>
      </c>
      <c r="C1202" s="1" t="s">
        <v>3</v>
      </c>
    </row>
    <row r="1203" spans="1:3" x14ac:dyDescent="0.25">
      <c r="A1203" s="1">
        <v>1195</v>
      </c>
      <c r="B1203" s="1" t="str">
        <f>"00240969"</f>
        <v>00240969</v>
      </c>
      <c r="C1203" s="1" t="s">
        <v>3</v>
      </c>
    </row>
    <row r="1204" spans="1:3" x14ac:dyDescent="0.25">
      <c r="A1204" s="1">
        <v>1196</v>
      </c>
      <c r="B1204" s="1" t="str">
        <f>"00240976"</f>
        <v>00240976</v>
      </c>
      <c r="C1204" s="1" t="s">
        <v>3</v>
      </c>
    </row>
    <row r="1205" spans="1:3" x14ac:dyDescent="0.25">
      <c r="A1205" s="1">
        <v>1197</v>
      </c>
      <c r="B1205" s="1" t="str">
        <f>"00241000"</f>
        <v>00241000</v>
      </c>
      <c r="C1205" s="1" t="s">
        <v>3</v>
      </c>
    </row>
    <row r="1206" spans="1:3" x14ac:dyDescent="0.25">
      <c r="A1206" s="1">
        <v>1198</v>
      </c>
      <c r="B1206" s="1" t="str">
        <f>"00241003"</f>
        <v>00241003</v>
      </c>
      <c r="C1206" s="1" t="s">
        <v>3</v>
      </c>
    </row>
    <row r="1207" spans="1:3" x14ac:dyDescent="0.25">
      <c r="A1207" s="1">
        <v>1199</v>
      </c>
      <c r="B1207" s="1" t="str">
        <f>"00241061"</f>
        <v>00241061</v>
      </c>
      <c r="C1207" s="1" t="s">
        <v>3</v>
      </c>
    </row>
    <row r="1208" spans="1:3" x14ac:dyDescent="0.25">
      <c r="A1208" s="1">
        <v>1200</v>
      </c>
      <c r="B1208" s="1" t="str">
        <f>"00241065"</f>
        <v>00241065</v>
      </c>
      <c r="C1208" s="1" t="s">
        <v>3</v>
      </c>
    </row>
    <row r="1209" spans="1:3" x14ac:dyDescent="0.25">
      <c r="A1209" s="1">
        <v>1201</v>
      </c>
      <c r="B1209" s="1" t="str">
        <f>"00241076"</f>
        <v>00241076</v>
      </c>
      <c r="C1209" s="1" t="s">
        <v>3</v>
      </c>
    </row>
    <row r="1210" spans="1:3" x14ac:dyDescent="0.25">
      <c r="A1210" s="1">
        <v>1202</v>
      </c>
      <c r="B1210" s="1" t="str">
        <f>"00241101"</f>
        <v>00241101</v>
      </c>
      <c r="C1210" s="1" t="s">
        <v>3</v>
      </c>
    </row>
    <row r="1211" spans="1:3" x14ac:dyDescent="0.25">
      <c r="A1211" s="1">
        <v>1203</v>
      </c>
      <c r="B1211" s="1" t="str">
        <f>"00241114"</f>
        <v>00241114</v>
      </c>
      <c r="C1211" s="1" t="s">
        <v>3</v>
      </c>
    </row>
    <row r="1212" spans="1:3" x14ac:dyDescent="0.25">
      <c r="A1212" s="1">
        <v>1204</v>
      </c>
      <c r="B1212" s="1" t="str">
        <f>"00241124"</f>
        <v>00241124</v>
      </c>
      <c r="C1212" s="1" t="s">
        <v>3</v>
      </c>
    </row>
    <row r="1213" spans="1:3" x14ac:dyDescent="0.25">
      <c r="A1213" s="1">
        <v>1205</v>
      </c>
      <c r="B1213" s="1" t="str">
        <f>"00241133"</f>
        <v>00241133</v>
      </c>
      <c r="C1213" s="1" t="s">
        <v>3</v>
      </c>
    </row>
    <row r="1214" spans="1:3" x14ac:dyDescent="0.25">
      <c r="A1214" s="1">
        <v>1206</v>
      </c>
      <c r="B1214" s="1" t="str">
        <f>"00241187"</f>
        <v>00241187</v>
      </c>
      <c r="C1214" s="1" t="s">
        <v>3</v>
      </c>
    </row>
    <row r="1215" spans="1:3" x14ac:dyDescent="0.25">
      <c r="A1215" s="1">
        <v>1207</v>
      </c>
      <c r="B1215" s="1" t="str">
        <f>"00241248"</f>
        <v>00241248</v>
      </c>
      <c r="C1215" s="1" t="s">
        <v>3</v>
      </c>
    </row>
    <row r="1216" spans="1:3" x14ac:dyDescent="0.25">
      <c r="A1216" s="1">
        <v>1208</v>
      </c>
      <c r="B1216" s="1" t="str">
        <f>"00241291"</f>
        <v>00241291</v>
      </c>
      <c r="C1216" s="1" t="s">
        <v>3</v>
      </c>
    </row>
    <row r="1217" spans="1:3" x14ac:dyDescent="0.25">
      <c r="A1217" s="1">
        <v>1209</v>
      </c>
      <c r="B1217" s="1" t="str">
        <f>"00241321"</f>
        <v>00241321</v>
      </c>
      <c r="C1217" s="1" t="s">
        <v>3</v>
      </c>
    </row>
    <row r="1218" spans="1:3" x14ac:dyDescent="0.25">
      <c r="A1218" s="1">
        <v>1210</v>
      </c>
      <c r="B1218" s="1" t="str">
        <f>"00241402"</f>
        <v>00241402</v>
      </c>
      <c r="C1218" s="1" t="s">
        <v>3</v>
      </c>
    </row>
    <row r="1219" spans="1:3" x14ac:dyDescent="0.25">
      <c r="A1219" s="1">
        <v>1211</v>
      </c>
      <c r="B1219" s="1" t="str">
        <f>"00241515"</f>
        <v>00241515</v>
      </c>
      <c r="C1219" s="1" t="s">
        <v>3</v>
      </c>
    </row>
    <row r="1220" spans="1:3" x14ac:dyDescent="0.25">
      <c r="A1220" s="1">
        <v>1212</v>
      </c>
      <c r="B1220" s="1" t="str">
        <f>"00241546"</f>
        <v>00241546</v>
      </c>
      <c r="C1220" s="1" t="s">
        <v>3</v>
      </c>
    </row>
    <row r="1221" spans="1:3" x14ac:dyDescent="0.25">
      <c r="A1221" s="1">
        <v>1213</v>
      </c>
      <c r="B1221" s="1" t="str">
        <f>"00241561"</f>
        <v>00241561</v>
      </c>
      <c r="C1221" s="1" t="s">
        <v>3</v>
      </c>
    </row>
    <row r="1222" spans="1:3" x14ac:dyDescent="0.25">
      <c r="A1222" s="1">
        <v>1214</v>
      </c>
      <c r="B1222" s="1" t="str">
        <f>"00241579"</f>
        <v>00241579</v>
      </c>
      <c r="C1222" s="1" t="s">
        <v>3</v>
      </c>
    </row>
    <row r="1223" spans="1:3" x14ac:dyDescent="0.25">
      <c r="A1223" s="1">
        <v>1215</v>
      </c>
      <c r="B1223" s="1" t="str">
        <f>"00241691"</f>
        <v>00241691</v>
      </c>
      <c r="C1223" s="1" t="s">
        <v>3</v>
      </c>
    </row>
    <row r="1224" spans="1:3" x14ac:dyDescent="0.25">
      <c r="A1224" s="1">
        <v>1216</v>
      </c>
      <c r="B1224" s="1" t="str">
        <f>"00241700"</f>
        <v>00241700</v>
      </c>
      <c r="C1224" s="1" t="s">
        <v>3</v>
      </c>
    </row>
    <row r="1225" spans="1:3" x14ac:dyDescent="0.25">
      <c r="A1225" s="1">
        <v>1217</v>
      </c>
      <c r="B1225" s="1" t="str">
        <f>"00241701"</f>
        <v>00241701</v>
      </c>
      <c r="C1225" s="1" t="s">
        <v>3</v>
      </c>
    </row>
    <row r="1226" spans="1:3" x14ac:dyDescent="0.25">
      <c r="A1226" s="1">
        <v>1218</v>
      </c>
      <c r="B1226" s="1" t="str">
        <f>"00241703"</f>
        <v>00241703</v>
      </c>
      <c r="C1226" s="1" t="s">
        <v>3</v>
      </c>
    </row>
    <row r="1227" spans="1:3" x14ac:dyDescent="0.25">
      <c r="A1227" s="1">
        <v>1219</v>
      </c>
      <c r="B1227" s="1" t="str">
        <f>"00241711"</f>
        <v>00241711</v>
      </c>
      <c r="C1227" s="1" t="s">
        <v>3</v>
      </c>
    </row>
    <row r="1228" spans="1:3" x14ac:dyDescent="0.25">
      <c r="A1228" s="1">
        <v>1220</v>
      </c>
      <c r="B1228" s="1" t="str">
        <f>"00241714"</f>
        <v>00241714</v>
      </c>
      <c r="C1228" s="1" t="s">
        <v>3</v>
      </c>
    </row>
    <row r="1229" spans="1:3" x14ac:dyDescent="0.25">
      <c r="A1229" s="1">
        <v>1221</v>
      </c>
      <c r="B1229" s="1" t="str">
        <f>"00241790"</f>
        <v>00241790</v>
      </c>
      <c r="C1229" s="1" t="s">
        <v>3</v>
      </c>
    </row>
    <row r="1230" spans="1:3" x14ac:dyDescent="0.25">
      <c r="A1230" s="1">
        <v>1222</v>
      </c>
      <c r="B1230" s="1" t="str">
        <f>"00241792"</f>
        <v>00241792</v>
      </c>
      <c r="C1230" s="1" t="s">
        <v>3</v>
      </c>
    </row>
    <row r="1231" spans="1:3" x14ac:dyDescent="0.25">
      <c r="A1231" s="1">
        <v>1223</v>
      </c>
      <c r="B1231" s="1" t="str">
        <f>"00241804"</f>
        <v>00241804</v>
      </c>
      <c r="C1231" s="1" t="s">
        <v>3</v>
      </c>
    </row>
    <row r="1232" spans="1:3" x14ac:dyDescent="0.25">
      <c r="A1232" s="1">
        <v>1224</v>
      </c>
      <c r="B1232" s="1" t="str">
        <f>"00241805"</f>
        <v>00241805</v>
      </c>
      <c r="C1232" s="1" t="s">
        <v>3</v>
      </c>
    </row>
    <row r="1233" spans="1:3" x14ac:dyDescent="0.25">
      <c r="A1233" s="1">
        <v>1225</v>
      </c>
      <c r="B1233" s="1" t="str">
        <f>"00241809"</f>
        <v>00241809</v>
      </c>
      <c r="C1233" s="1" t="s">
        <v>3</v>
      </c>
    </row>
    <row r="1234" spans="1:3" x14ac:dyDescent="0.25">
      <c r="A1234" s="1">
        <v>1226</v>
      </c>
      <c r="B1234" s="1" t="str">
        <f>"00241814"</f>
        <v>00241814</v>
      </c>
      <c r="C1234" s="1" t="s">
        <v>3</v>
      </c>
    </row>
    <row r="1235" spans="1:3" x14ac:dyDescent="0.25">
      <c r="A1235" s="1">
        <v>1227</v>
      </c>
      <c r="B1235" s="1" t="str">
        <f>"00241832"</f>
        <v>00241832</v>
      </c>
      <c r="C1235" s="1" t="s">
        <v>3</v>
      </c>
    </row>
    <row r="1236" spans="1:3" x14ac:dyDescent="0.25">
      <c r="A1236" s="1">
        <v>1228</v>
      </c>
      <c r="B1236" s="1" t="str">
        <f>"00241837"</f>
        <v>00241837</v>
      </c>
      <c r="C1236" s="1" t="s">
        <v>3</v>
      </c>
    </row>
    <row r="1237" spans="1:3" x14ac:dyDescent="0.25">
      <c r="A1237" s="1">
        <v>1229</v>
      </c>
      <c r="B1237" s="1" t="str">
        <f>"00241879"</f>
        <v>00241879</v>
      </c>
      <c r="C1237" s="1" t="s">
        <v>3</v>
      </c>
    </row>
    <row r="1238" spans="1:3" x14ac:dyDescent="0.25">
      <c r="A1238" s="1">
        <v>1230</v>
      </c>
      <c r="B1238" s="1" t="str">
        <f>"00241885"</f>
        <v>00241885</v>
      </c>
      <c r="C1238" s="1" t="s">
        <v>3</v>
      </c>
    </row>
    <row r="1239" spans="1:3" x14ac:dyDescent="0.25">
      <c r="A1239" s="1">
        <v>1231</v>
      </c>
      <c r="B1239" s="1" t="str">
        <f>"00241960"</f>
        <v>00241960</v>
      </c>
      <c r="C1239" s="1" t="s">
        <v>3</v>
      </c>
    </row>
    <row r="1240" spans="1:3" x14ac:dyDescent="0.25">
      <c r="A1240" s="1">
        <v>1232</v>
      </c>
      <c r="B1240" s="1" t="str">
        <f>"00241967"</f>
        <v>00241967</v>
      </c>
      <c r="C1240" s="1" t="s">
        <v>3</v>
      </c>
    </row>
    <row r="1241" spans="1:3" x14ac:dyDescent="0.25">
      <c r="A1241" s="1">
        <v>1233</v>
      </c>
      <c r="B1241" s="1" t="str">
        <f>"00241980"</f>
        <v>00241980</v>
      </c>
      <c r="C1241" s="1" t="s">
        <v>3</v>
      </c>
    </row>
    <row r="1242" spans="1:3" x14ac:dyDescent="0.25">
      <c r="A1242" s="1">
        <v>1234</v>
      </c>
      <c r="B1242" s="1" t="str">
        <f>"00242004"</f>
        <v>00242004</v>
      </c>
      <c r="C1242" s="1" t="s">
        <v>3</v>
      </c>
    </row>
    <row r="1243" spans="1:3" x14ac:dyDescent="0.25">
      <c r="A1243" s="1">
        <v>1235</v>
      </c>
      <c r="B1243" s="1" t="str">
        <f>"00242015"</f>
        <v>00242015</v>
      </c>
      <c r="C1243" s="1" t="s">
        <v>3</v>
      </c>
    </row>
    <row r="1244" spans="1:3" x14ac:dyDescent="0.25">
      <c r="A1244" s="1">
        <v>1236</v>
      </c>
      <c r="B1244" s="1" t="str">
        <f>"00242029"</f>
        <v>00242029</v>
      </c>
      <c r="C1244" s="1" t="s">
        <v>3</v>
      </c>
    </row>
    <row r="1245" spans="1:3" x14ac:dyDescent="0.25">
      <c r="A1245" s="1">
        <v>1237</v>
      </c>
      <c r="B1245" s="1" t="str">
        <f>"00242033"</f>
        <v>00242033</v>
      </c>
      <c r="C1245" s="1" t="s">
        <v>3</v>
      </c>
    </row>
    <row r="1246" spans="1:3" x14ac:dyDescent="0.25">
      <c r="A1246" s="1">
        <v>1238</v>
      </c>
      <c r="B1246" s="1" t="str">
        <f>"00242188"</f>
        <v>00242188</v>
      </c>
      <c r="C1246" s="1" t="s">
        <v>3</v>
      </c>
    </row>
    <row r="1247" spans="1:3" x14ac:dyDescent="0.25">
      <c r="A1247" s="1">
        <v>1239</v>
      </c>
      <c r="B1247" s="1" t="str">
        <f>"00242192"</f>
        <v>00242192</v>
      </c>
      <c r="C1247" s="1" t="s">
        <v>3</v>
      </c>
    </row>
    <row r="1248" spans="1:3" x14ac:dyDescent="0.25">
      <c r="A1248" s="1">
        <v>1240</v>
      </c>
      <c r="B1248" s="1" t="str">
        <f>"00242212"</f>
        <v>00242212</v>
      </c>
      <c r="C1248" s="1" t="s">
        <v>3</v>
      </c>
    </row>
    <row r="1249" spans="1:3" x14ac:dyDescent="0.25">
      <c r="A1249" s="1">
        <v>1241</v>
      </c>
      <c r="B1249" s="1" t="str">
        <f>"00242248"</f>
        <v>00242248</v>
      </c>
      <c r="C1249" s="1" t="s">
        <v>3</v>
      </c>
    </row>
    <row r="1250" spans="1:3" x14ac:dyDescent="0.25">
      <c r="A1250" s="1">
        <v>1242</v>
      </c>
      <c r="B1250" s="1" t="str">
        <f>"00242267"</f>
        <v>00242267</v>
      </c>
      <c r="C1250" s="1" t="s">
        <v>3</v>
      </c>
    </row>
    <row r="1251" spans="1:3" x14ac:dyDescent="0.25">
      <c r="A1251" s="1">
        <v>1243</v>
      </c>
      <c r="B1251" s="1" t="str">
        <f>"00242304"</f>
        <v>00242304</v>
      </c>
      <c r="C1251" s="1" t="s">
        <v>3</v>
      </c>
    </row>
    <row r="1252" spans="1:3" x14ac:dyDescent="0.25">
      <c r="A1252" s="1">
        <v>1244</v>
      </c>
      <c r="B1252" s="1" t="str">
        <f>"00242314"</f>
        <v>00242314</v>
      </c>
      <c r="C1252" s="1" t="s">
        <v>3</v>
      </c>
    </row>
    <row r="1253" spans="1:3" x14ac:dyDescent="0.25">
      <c r="A1253" s="1">
        <v>1245</v>
      </c>
      <c r="B1253" s="1" t="str">
        <f>"00242363"</f>
        <v>00242363</v>
      </c>
      <c r="C1253" s="1" t="s">
        <v>3</v>
      </c>
    </row>
    <row r="1254" spans="1:3" x14ac:dyDescent="0.25">
      <c r="A1254" s="1">
        <v>1246</v>
      </c>
      <c r="B1254" s="1" t="str">
        <f>"00242367"</f>
        <v>00242367</v>
      </c>
      <c r="C1254" s="1" t="s">
        <v>3</v>
      </c>
    </row>
    <row r="1255" spans="1:3" x14ac:dyDescent="0.25">
      <c r="A1255" s="1">
        <v>1247</v>
      </c>
      <c r="B1255" s="1" t="str">
        <f>"00242386"</f>
        <v>00242386</v>
      </c>
      <c r="C1255" s="1" t="s">
        <v>3</v>
      </c>
    </row>
    <row r="1256" spans="1:3" x14ac:dyDescent="0.25">
      <c r="A1256" s="1">
        <v>1248</v>
      </c>
      <c r="B1256" s="1" t="str">
        <f>"00242465"</f>
        <v>00242465</v>
      </c>
      <c r="C1256" s="1" t="s">
        <v>3</v>
      </c>
    </row>
    <row r="1257" spans="1:3" x14ac:dyDescent="0.25">
      <c r="A1257" s="1">
        <v>1249</v>
      </c>
      <c r="B1257" s="1" t="str">
        <f>"00242483"</f>
        <v>00242483</v>
      </c>
      <c r="C1257" s="1" t="s">
        <v>3</v>
      </c>
    </row>
    <row r="1258" spans="1:3" x14ac:dyDescent="0.25">
      <c r="A1258" s="1">
        <v>1250</v>
      </c>
      <c r="B1258" s="1" t="str">
        <f>"00242526"</f>
        <v>00242526</v>
      </c>
      <c r="C1258" s="1" t="s">
        <v>3</v>
      </c>
    </row>
    <row r="1259" spans="1:3" x14ac:dyDescent="0.25">
      <c r="A1259" s="1">
        <v>1251</v>
      </c>
      <c r="B1259" s="1" t="str">
        <f>"00242528"</f>
        <v>00242528</v>
      </c>
      <c r="C1259" s="1" t="s">
        <v>3</v>
      </c>
    </row>
    <row r="1260" spans="1:3" x14ac:dyDescent="0.25">
      <c r="A1260" s="1">
        <v>1252</v>
      </c>
      <c r="B1260" s="1" t="str">
        <f>"00242529"</f>
        <v>00242529</v>
      </c>
      <c r="C1260" s="1" t="s">
        <v>3</v>
      </c>
    </row>
    <row r="1261" spans="1:3" x14ac:dyDescent="0.25">
      <c r="A1261" s="1">
        <v>1253</v>
      </c>
      <c r="B1261" s="1" t="str">
        <f>"00242650"</f>
        <v>00242650</v>
      </c>
      <c r="C1261" s="1" t="s">
        <v>3</v>
      </c>
    </row>
    <row r="1262" spans="1:3" x14ac:dyDescent="0.25">
      <c r="A1262" s="1">
        <v>1254</v>
      </c>
      <c r="B1262" s="1" t="str">
        <f>"00242665"</f>
        <v>00242665</v>
      </c>
      <c r="C1262" s="1" t="s">
        <v>3</v>
      </c>
    </row>
    <row r="1263" spans="1:3" x14ac:dyDescent="0.25">
      <c r="A1263" s="1">
        <v>1255</v>
      </c>
      <c r="B1263" s="1" t="str">
        <f>"00242666"</f>
        <v>00242666</v>
      </c>
      <c r="C1263" s="1" t="s">
        <v>3</v>
      </c>
    </row>
    <row r="1264" spans="1:3" x14ac:dyDescent="0.25">
      <c r="A1264" s="1">
        <v>1256</v>
      </c>
      <c r="B1264" s="1" t="str">
        <f>"00242676"</f>
        <v>00242676</v>
      </c>
      <c r="C1264" s="1" t="s">
        <v>3</v>
      </c>
    </row>
    <row r="1265" spans="1:3" x14ac:dyDescent="0.25">
      <c r="A1265" s="1">
        <v>1257</v>
      </c>
      <c r="B1265" s="1" t="str">
        <f>"00242722"</f>
        <v>00242722</v>
      </c>
      <c r="C1265" s="1" t="s">
        <v>3</v>
      </c>
    </row>
    <row r="1266" spans="1:3" x14ac:dyDescent="0.25">
      <c r="A1266" s="1">
        <v>1258</v>
      </c>
      <c r="B1266" s="1" t="str">
        <f>"00242739"</f>
        <v>00242739</v>
      </c>
      <c r="C1266" s="1" t="s">
        <v>3</v>
      </c>
    </row>
    <row r="1267" spans="1:3" x14ac:dyDescent="0.25">
      <c r="A1267" s="1">
        <v>1259</v>
      </c>
      <c r="B1267" s="1" t="str">
        <f>"00242748"</f>
        <v>00242748</v>
      </c>
      <c r="C1267" s="1" t="s">
        <v>3</v>
      </c>
    </row>
    <row r="1268" spans="1:3" x14ac:dyDescent="0.25">
      <c r="A1268" s="1">
        <v>1260</v>
      </c>
      <c r="B1268" s="1" t="str">
        <f>"00242782"</f>
        <v>00242782</v>
      </c>
      <c r="C1268" s="1" t="s">
        <v>3</v>
      </c>
    </row>
    <row r="1269" spans="1:3" x14ac:dyDescent="0.25">
      <c r="A1269" s="1">
        <v>1261</v>
      </c>
      <c r="B1269" s="1" t="str">
        <f>"00242790"</f>
        <v>00242790</v>
      </c>
      <c r="C1269" s="1" t="s">
        <v>3</v>
      </c>
    </row>
    <row r="1270" spans="1:3" x14ac:dyDescent="0.25">
      <c r="A1270" s="1">
        <v>1262</v>
      </c>
      <c r="B1270" s="1" t="str">
        <f>"00242794"</f>
        <v>00242794</v>
      </c>
      <c r="C1270" s="1" t="s">
        <v>3</v>
      </c>
    </row>
    <row r="1271" spans="1:3" x14ac:dyDescent="0.25">
      <c r="A1271" s="1">
        <v>1263</v>
      </c>
      <c r="B1271" s="1" t="str">
        <f>"00242814"</f>
        <v>00242814</v>
      </c>
      <c r="C1271" s="1" t="s">
        <v>3</v>
      </c>
    </row>
    <row r="1272" spans="1:3" x14ac:dyDescent="0.25">
      <c r="A1272" s="1">
        <v>1264</v>
      </c>
      <c r="B1272" s="1" t="str">
        <f>"00242834"</f>
        <v>00242834</v>
      </c>
      <c r="C1272" s="1" t="s">
        <v>3</v>
      </c>
    </row>
    <row r="1273" spans="1:3" x14ac:dyDescent="0.25">
      <c r="A1273" s="1">
        <v>1265</v>
      </c>
      <c r="B1273" s="1" t="str">
        <f>"00242844"</f>
        <v>00242844</v>
      </c>
      <c r="C1273" s="1" t="s">
        <v>3</v>
      </c>
    </row>
    <row r="1274" spans="1:3" x14ac:dyDescent="0.25">
      <c r="A1274" s="1">
        <v>1266</v>
      </c>
      <c r="B1274" s="1" t="str">
        <f>"00242852"</f>
        <v>00242852</v>
      </c>
      <c r="C1274" s="1" t="s">
        <v>3</v>
      </c>
    </row>
    <row r="1275" spans="1:3" x14ac:dyDescent="0.25">
      <c r="A1275" s="1">
        <v>1267</v>
      </c>
      <c r="B1275" s="1" t="str">
        <f>"00242865"</f>
        <v>00242865</v>
      </c>
      <c r="C1275" s="1" t="s">
        <v>3</v>
      </c>
    </row>
    <row r="1276" spans="1:3" x14ac:dyDescent="0.25">
      <c r="A1276" s="1">
        <v>1268</v>
      </c>
      <c r="B1276" s="1" t="str">
        <f>"00242877"</f>
        <v>00242877</v>
      </c>
      <c r="C1276" s="1" t="s">
        <v>3</v>
      </c>
    </row>
    <row r="1277" spans="1:3" x14ac:dyDescent="0.25">
      <c r="A1277" s="1">
        <v>1269</v>
      </c>
      <c r="B1277" s="1" t="str">
        <f>"00242889"</f>
        <v>00242889</v>
      </c>
      <c r="C1277" s="1" t="s">
        <v>3</v>
      </c>
    </row>
    <row r="1278" spans="1:3" x14ac:dyDescent="0.25">
      <c r="A1278" s="1">
        <v>1270</v>
      </c>
      <c r="B1278" s="1" t="str">
        <f>"00243010"</f>
        <v>00243010</v>
      </c>
      <c r="C1278" s="1" t="s">
        <v>3</v>
      </c>
    </row>
    <row r="1279" spans="1:3" x14ac:dyDescent="0.25">
      <c r="A1279" s="1">
        <v>1271</v>
      </c>
      <c r="B1279" s="1" t="str">
        <f>"00243053"</f>
        <v>00243053</v>
      </c>
      <c r="C1279" s="1" t="s">
        <v>3</v>
      </c>
    </row>
    <row r="1280" spans="1:3" x14ac:dyDescent="0.25">
      <c r="A1280" s="1">
        <v>1272</v>
      </c>
      <c r="B1280" s="1" t="str">
        <f>"00243055"</f>
        <v>00243055</v>
      </c>
      <c r="C1280" s="1" t="s">
        <v>3</v>
      </c>
    </row>
    <row r="1281" spans="1:3" x14ac:dyDescent="0.25">
      <c r="A1281" s="1">
        <v>1273</v>
      </c>
      <c r="B1281" s="1" t="str">
        <f>"00243070"</f>
        <v>00243070</v>
      </c>
      <c r="C1281" s="1" t="s">
        <v>3</v>
      </c>
    </row>
    <row r="1282" spans="1:3" x14ac:dyDescent="0.25">
      <c r="A1282" s="1">
        <v>1274</v>
      </c>
      <c r="B1282" s="1" t="str">
        <f>"00243075"</f>
        <v>00243075</v>
      </c>
      <c r="C1282" s="1" t="s">
        <v>3</v>
      </c>
    </row>
    <row r="1283" spans="1:3" x14ac:dyDescent="0.25">
      <c r="A1283" s="1">
        <v>1275</v>
      </c>
      <c r="B1283" s="1" t="str">
        <f>"00243078"</f>
        <v>00243078</v>
      </c>
      <c r="C1283" s="1" t="s">
        <v>3</v>
      </c>
    </row>
    <row r="1284" spans="1:3" x14ac:dyDescent="0.25">
      <c r="A1284" s="1">
        <v>1276</v>
      </c>
      <c r="B1284" s="1" t="str">
        <f>"00243082"</f>
        <v>00243082</v>
      </c>
      <c r="C1284" s="1" t="s">
        <v>3</v>
      </c>
    </row>
    <row r="1285" spans="1:3" x14ac:dyDescent="0.25">
      <c r="A1285" s="1">
        <v>1277</v>
      </c>
      <c r="B1285" s="1" t="str">
        <f>"00243144"</f>
        <v>00243144</v>
      </c>
      <c r="C1285" s="1" t="s">
        <v>3</v>
      </c>
    </row>
    <row r="1286" spans="1:3" x14ac:dyDescent="0.25">
      <c r="A1286" s="1">
        <v>1278</v>
      </c>
      <c r="B1286" s="1" t="str">
        <f>"00243149"</f>
        <v>00243149</v>
      </c>
      <c r="C1286" s="1" t="s">
        <v>3</v>
      </c>
    </row>
    <row r="1287" spans="1:3" x14ac:dyDescent="0.25">
      <c r="A1287" s="1">
        <v>1279</v>
      </c>
      <c r="B1287" s="1" t="str">
        <f>"00243158"</f>
        <v>00243158</v>
      </c>
      <c r="C1287" s="1" t="s">
        <v>3</v>
      </c>
    </row>
    <row r="1288" spans="1:3" x14ac:dyDescent="0.25">
      <c r="A1288" s="1">
        <v>1280</v>
      </c>
      <c r="B1288" s="1" t="str">
        <f>"00243160"</f>
        <v>00243160</v>
      </c>
      <c r="C1288" s="1" t="s">
        <v>3</v>
      </c>
    </row>
    <row r="1289" spans="1:3" x14ac:dyDescent="0.25">
      <c r="A1289" s="1">
        <v>1281</v>
      </c>
      <c r="B1289" s="1" t="str">
        <f>"00243282"</f>
        <v>00243282</v>
      </c>
      <c r="C1289" s="1" t="s">
        <v>3</v>
      </c>
    </row>
    <row r="1290" spans="1:3" x14ac:dyDescent="0.25">
      <c r="A1290" s="1">
        <v>1282</v>
      </c>
      <c r="B1290" s="1" t="str">
        <f>"00243296"</f>
        <v>00243296</v>
      </c>
      <c r="C1290" s="1" t="s">
        <v>3</v>
      </c>
    </row>
    <row r="1291" spans="1:3" x14ac:dyDescent="0.25">
      <c r="A1291" s="1">
        <v>1283</v>
      </c>
      <c r="B1291" s="1" t="str">
        <f>"00243344"</f>
        <v>00243344</v>
      </c>
      <c r="C1291" s="1" t="s">
        <v>3</v>
      </c>
    </row>
    <row r="1292" spans="1:3" x14ac:dyDescent="0.25">
      <c r="A1292" s="1">
        <v>1284</v>
      </c>
      <c r="B1292" s="1" t="str">
        <f>"00243349"</f>
        <v>00243349</v>
      </c>
      <c r="C1292" s="1" t="s">
        <v>3</v>
      </c>
    </row>
    <row r="1293" spans="1:3" x14ac:dyDescent="0.25">
      <c r="A1293" s="1">
        <v>1285</v>
      </c>
      <c r="B1293" s="1" t="str">
        <f>"00243370"</f>
        <v>00243370</v>
      </c>
      <c r="C1293" s="1" t="s">
        <v>3</v>
      </c>
    </row>
    <row r="1294" spans="1:3" x14ac:dyDescent="0.25">
      <c r="A1294" s="1">
        <v>1286</v>
      </c>
      <c r="B1294" s="1" t="str">
        <f>"00243390"</f>
        <v>00243390</v>
      </c>
      <c r="C1294" s="1" t="s">
        <v>3</v>
      </c>
    </row>
    <row r="1295" spans="1:3" x14ac:dyDescent="0.25">
      <c r="A1295" s="1">
        <v>1287</v>
      </c>
      <c r="B1295" s="1" t="str">
        <f>"00243403"</f>
        <v>00243403</v>
      </c>
      <c r="C1295" s="1" t="s">
        <v>3</v>
      </c>
    </row>
    <row r="1296" spans="1:3" x14ac:dyDescent="0.25">
      <c r="A1296" s="1">
        <v>1288</v>
      </c>
      <c r="B1296" s="1" t="str">
        <f>"00243439"</f>
        <v>00243439</v>
      </c>
      <c r="C1296" s="1" t="s">
        <v>3</v>
      </c>
    </row>
    <row r="1297" spans="1:3" x14ac:dyDescent="0.25">
      <c r="A1297" s="1">
        <v>1289</v>
      </c>
      <c r="B1297" s="1" t="str">
        <f>"00243452"</f>
        <v>00243452</v>
      </c>
      <c r="C1297" s="1" t="s">
        <v>3</v>
      </c>
    </row>
    <row r="1298" spans="1:3" x14ac:dyDescent="0.25">
      <c r="A1298" s="1">
        <v>1290</v>
      </c>
      <c r="B1298" s="1" t="str">
        <f>"00243476"</f>
        <v>00243476</v>
      </c>
      <c r="C1298" s="1" t="s">
        <v>3</v>
      </c>
    </row>
    <row r="1299" spans="1:3" x14ac:dyDescent="0.25">
      <c r="A1299" s="1">
        <v>1291</v>
      </c>
      <c r="B1299" s="1" t="str">
        <f>"00243489"</f>
        <v>00243489</v>
      </c>
      <c r="C1299" s="1" t="s">
        <v>3</v>
      </c>
    </row>
    <row r="1300" spans="1:3" x14ac:dyDescent="0.25">
      <c r="A1300" s="1">
        <v>1292</v>
      </c>
      <c r="B1300" s="1" t="str">
        <f>"00243572"</f>
        <v>00243572</v>
      </c>
      <c r="C1300" s="1" t="s">
        <v>3</v>
      </c>
    </row>
    <row r="1301" spans="1:3" x14ac:dyDescent="0.25">
      <c r="A1301" s="1">
        <v>1293</v>
      </c>
      <c r="B1301" s="1" t="str">
        <f>"00243576"</f>
        <v>00243576</v>
      </c>
      <c r="C1301" s="1" t="s">
        <v>3</v>
      </c>
    </row>
    <row r="1302" spans="1:3" x14ac:dyDescent="0.25">
      <c r="A1302" s="1">
        <v>1294</v>
      </c>
      <c r="B1302" s="1" t="str">
        <f>"00243697"</f>
        <v>00243697</v>
      </c>
      <c r="C1302" s="1" t="s">
        <v>3</v>
      </c>
    </row>
    <row r="1303" spans="1:3" x14ac:dyDescent="0.25">
      <c r="A1303" s="1">
        <v>1295</v>
      </c>
      <c r="B1303" s="1" t="str">
        <f>"00243720"</f>
        <v>00243720</v>
      </c>
      <c r="C1303" s="1" t="s">
        <v>3</v>
      </c>
    </row>
    <row r="1304" spans="1:3" x14ac:dyDescent="0.25">
      <c r="A1304" s="1">
        <v>1296</v>
      </c>
      <c r="B1304" s="1" t="str">
        <f>"00243753"</f>
        <v>00243753</v>
      </c>
      <c r="C1304" s="1" t="s">
        <v>3</v>
      </c>
    </row>
    <row r="1305" spans="1:3" x14ac:dyDescent="0.25">
      <c r="A1305" s="1">
        <v>1297</v>
      </c>
      <c r="B1305" s="1" t="str">
        <f>"00243767"</f>
        <v>00243767</v>
      </c>
      <c r="C1305" s="1" t="s">
        <v>3</v>
      </c>
    </row>
    <row r="1306" spans="1:3" x14ac:dyDescent="0.25">
      <c r="A1306" s="1">
        <v>1298</v>
      </c>
      <c r="B1306" s="1" t="str">
        <f>"00243811"</f>
        <v>00243811</v>
      </c>
      <c r="C1306" s="1" t="s">
        <v>3</v>
      </c>
    </row>
    <row r="1307" spans="1:3" x14ac:dyDescent="0.25">
      <c r="A1307" s="1">
        <v>1299</v>
      </c>
      <c r="B1307" s="1" t="str">
        <f>"00243814"</f>
        <v>00243814</v>
      </c>
      <c r="C1307" s="1" t="s">
        <v>3</v>
      </c>
    </row>
    <row r="1308" spans="1:3" x14ac:dyDescent="0.25">
      <c r="A1308" s="1">
        <v>1300</v>
      </c>
      <c r="B1308" s="1" t="str">
        <f>"00243816"</f>
        <v>00243816</v>
      </c>
      <c r="C1308" s="1" t="s">
        <v>3</v>
      </c>
    </row>
    <row r="1309" spans="1:3" x14ac:dyDescent="0.25">
      <c r="A1309" s="1">
        <v>1301</v>
      </c>
      <c r="B1309" s="1" t="str">
        <f>"00243828"</f>
        <v>00243828</v>
      </c>
      <c r="C1309" s="1" t="s">
        <v>3</v>
      </c>
    </row>
    <row r="1310" spans="1:3" x14ac:dyDescent="0.25">
      <c r="A1310" s="1">
        <v>1302</v>
      </c>
      <c r="B1310" s="1" t="str">
        <f>"00243835"</f>
        <v>00243835</v>
      </c>
      <c r="C1310" s="1" t="s">
        <v>3</v>
      </c>
    </row>
    <row r="1311" spans="1:3" x14ac:dyDescent="0.25">
      <c r="A1311" s="1">
        <v>1303</v>
      </c>
      <c r="B1311" s="1" t="str">
        <f>"00243865"</f>
        <v>00243865</v>
      </c>
      <c r="C1311" s="1" t="s">
        <v>3</v>
      </c>
    </row>
    <row r="1312" spans="1:3" x14ac:dyDescent="0.25">
      <c r="A1312" s="1">
        <v>1304</v>
      </c>
      <c r="B1312" s="1" t="str">
        <f>"00243872"</f>
        <v>00243872</v>
      </c>
      <c r="C1312" s="1" t="s">
        <v>3</v>
      </c>
    </row>
    <row r="1313" spans="1:3" x14ac:dyDescent="0.25">
      <c r="A1313" s="1">
        <v>1305</v>
      </c>
      <c r="B1313" s="1" t="str">
        <f>"00243917"</f>
        <v>00243917</v>
      </c>
      <c r="C1313" s="1" t="s">
        <v>3</v>
      </c>
    </row>
    <row r="1314" spans="1:3" x14ac:dyDescent="0.25">
      <c r="A1314" s="1">
        <v>1306</v>
      </c>
      <c r="B1314" s="1" t="str">
        <f>"00243976"</f>
        <v>00243976</v>
      </c>
      <c r="C1314" s="1" t="s">
        <v>3</v>
      </c>
    </row>
    <row r="1315" spans="1:3" x14ac:dyDescent="0.25">
      <c r="A1315" s="1">
        <v>1307</v>
      </c>
      <c r="B1315" s="1" t="str">
        <f>"00244069"</f>
        <v>00244069</v>
      </c>
      <c r="C1315" s="1" t="s">
        <v>3</v>
      </c>
    </row>
    <row r="1316" spans="1:3" x14ac:dyDescent="0.25">
      <c r="A1316" s="1">
        <v>1308</v>
      </c>
      <c r="B1316" s="1" t="str">
        <f>"00244224"</f>
        <v>00244224</v>
      </c>
      <c r="C1316" s="1" t="s">
        <v>3</v>
      </c>
    </row>
    <row r="1317" spans="1:3" x14ac:dyDescent="0.25">
      <c r="A1317" s="1">
        <v>1309</v>
      </c>
      <c r="B1317" s="1" t="str">
        <f>"00244320"</f>
        <v>00244320</v>
      </c>
      <c r="C1317" s="1" t="s">
        <v>3</v>
      </c>
    </row>
    <row r="1318" spans="1:3" x14ac:dyDescent="0.25">
      <c r="A1318" s="1">
        <v>1310</v>
      </c>
      <c r="B1318" s="1" t="str">
        <f>"00244477"</f>
        <v>00244477</v>
      </c>
      <c r="C1318" s="1" t="s">
        <v>3</v>
      </c>
    </row>
    <row r="1319" spans="1:3" x14ac:dyDescent="0.25">
      <c r="A1319" s="1">
        <v>1311</v>
      </c>
      <c r="B1319" s="1" t="str">
        <f>"00245287"</f>
        <v>00245287</v>
      </c>
      <c r="C1319" s="1" t="s">
        <v>3</v>
      </c>
    </row>
    <row r="1320" spans="1:3" x14ac:dyDescent="0.25">
      <c r="A1320" s="1">
        <v>1312</v>
      </c>
      <c r="B1320" s="1" t="str">
        <f>"00246371"</f>
        <v>00246371</v>
      </c>
      <c r="C1320" s="1" t="s">
        <v>3</v>
      </c>
    </row>
    <row r="1321" spans="1:3" x14ac:dyDescent="0.25">
      <c r="A1321" s="1">
        <v>1313</v>
      </c>
      <c r="B1321" s="1" t="str">
        <f>"00247344"</f>
        <v>00247344</v>
      </c>
      <c r="C1321" s="1" t="s">
        <v>3</v>
      </c>
    </row>
    <row r="1322" spans="1:3" x14ac:dyDescent="0.25">
      <c r="A1322" s="1">
        <v>1314</v>
      </c>
      <c r="B1322" s="1" t="str">
        <f>"00250776"</f>
        <v>00250776</v>
      </c>
      <c r="C1322" s="1" t="s">
        <v>3</v>
      </c>
    </row>
    <row r="1323" spans="1:3" x14ac:dyDescent="0.25">
      <c r="A1323" s="1">
        <v>1315</v>
      </c>
      <c r="B1323" s="1" t="str">
        <f>"00251498"</f>
        <v>00251498</v>
      </c>
      <c r="C1323" s="1" t="s">
        <v>3</v>
      </c>
    </row>
    <row r="1324" spans="1:3" x14ac:dyDescent="0.25">
      <c r="A1324" s="1">
        <v>1316</v>
      </c>
      <c r="B1324" s="1" t="str">
        <f>"00252447"</f>
        <v>00252447</v>
      </c>
      <c r="C1324" s="1" t="s">
        <v>3</v>
      </c>
    </row>
    <row r="1325" spans="1:3" x14ac:dyDescent="0.25">
      <c r="A1325" s="1">
        <v>1317</v>
      </c>
      <c r="B1325" s="1" t="str">
        <f>"00255710"</f>
        <v>00255710</v>
      </c>
      <c r="C1325" s="1" t="s">
        <v>3</v>
      </c>
    </row>
    <row r="1326" spans="1:3" x14ac:dyDescent="0.25">
      <c r="A1326" s="1">
        <v>1318</v>
      </c>
      <c r="B1326" s="1" t="str">
        <f>"00258176"</f>
        <v>00258176</v>
      </c>
      <c r="C1326" s="1" t="s">
        <v>3</v>
      </c>
    </row>
    <row r="1327" spans="1:3" x14ac:dyDescent="0.25">
      <c r="A1327" s="1">
        <v>1319</v>
      </c>
      <c r="B1327" s="1" t="str">
        <f>"00259412"</f>
        <v>00259412</v>
      </c>
      <c r="C1327" s="1" t="s">
        <v>3</v>
      </c>
    </row>
    <row r="1328" spans="1:3" x14ac:dyDescent="0.25">
      <c r="A1328" s="1">
        <v>1320</v>
      </c>
      <c r="B1328" s="1" t="str">
        <f>"00272689"</f>
        <v>00272689</v>
      </c>
      <c r="C1328" s="1" t="s">
        <v>3</v>
      </c>
    </row>
    <row r="1329" spans="1:3" x14ac:dyDescent="0.25">
      <c r="A1329" s="1">
        <v>1321</v>
      </c>
      <c r="B1329" s="1" t="str">
        <f>"00273170"</f>
        <v>00273170</v>
      </c>
      <c r="C1329" s="1" t="s">
        <v>3</v>
      </c>
    </row>
    <row r="1330" spans="1:3" x14ac:dyDescent="0.25">
      <c r="A1330" s="1">
        <v>1322</v>
      </c>
      <c r="B1330" s="1" t="str">
        <f>"00274037"</f>
        <v>00274037</v>
      </c>
      <c r="C1330" s="1" t="s">
        <v>3</v>
      </c>
    </row>
    <row r="1331" spans="1:3" x14ac:dyDescent="0.25">
      <c r="A1331" s="1">
        <v>1323</v>
      </c>
      <c r="B1331" s="1" t="str">
        <f>"00277478"</f>
        <v>00277478</v>
      </c>
      <c r="C1331" s="1" t="s">
        <v>3</v>
      </c>
    </row>
    <row r="1332" spans="1:3" x14ac:dyDescent="0.25">
      <c r="A1332" s="1">
        <v>1324</v>
      </c>
      <c r="B1332" s="1" t="str">
        <f>"00281340"</f>
        <v>00281340</v>
      </c>
      <c r="C1332" s="1" t="s">
        <v>3</v>
      </c>
    </row>
    <row r="1333" spans="1:3" x14ac:dyDescent="0.25">
      <c r="A1333" s="1">
        <v>1325</v>
      </c>
      <c r="B1333" s="1" t="str">
        <f>"00281713"</f>
        <v>00281713</v>
      </c>
      <c r="C1333" s="1" t="s">
        <v>3</v>
      </c>
    </row>
    <row r="1334" spans="1:3" x14ac:dyDescent="0.25">
      <c r="A1334" s="1">
        <v>1326</v>
      </c>
      <c r="B1334" s="1" t="str">
        <f>"00288363"</f>
        <v>00288363</v>
      </c>
      <c r="C1334" s="1" t="s">
        <v>3</v>
      </c>
    </row>
    <row r="1335" spans="1:3" x14ac:dyDescent="0.25">
      <c r="A1335" s="1">
        <v>1327</v>
      </c>
      <c r="B1335" s="1" t="str">
        <f>"00289511"</f>
        <v>00289511</v>
      </c>
      <c r="C1335" s="1" t="s">
        <v>3</v>
      </c>
    </row>
    <row r="1336" spans="1:3" x14ac:dyDescent="0.25">
      <c r="A1336" s="1">
        <v>1328</v>
      </c>
      <c r="B1336" s="1" t="str">
        <f>"00292489"</f>
        <v>00292489</v>
      </c>
      <c r="C1336" s="1" t="s">
        <v>3</v>
      </c>
    </row>
    <row r="1337" spans="1:3" x14ac:dyDescent="0.25">
      <c r="A1337" s="1">
        <v>1329</v>
      </c>
      <c r="B1337" s="1" t="str">
        <f>"00293022"</f>
        <v>00293022</v>
      </c>
      <c r="C1337" s="1" t="s">
        <v>3</v>
      </c>
    </row>
    <row r="1338" spans="1:3" x14ac:dyDescent="0.25">
      <c r="A1338" s="1">
        <v>1330</v>
      </c>
      <c r="B1338" s="1" t="str">
        <f>"00293039"</f>
        <v>00293039</v>
      </c>
      <c r="C1338" s="1" t="s">
        <v>3</v>
      </c>
    </row>
    <row r="1339" spans="1:3" x14ac:dyDescent="0.25">
      <c r="A1339" s="1">
        <v>1331</v>
      </c>
      <c r="B1339" s="1" t="str">
        <f>"00294066"</f>
        <v>00294066</v>
      </c>
      <c r="C1339" s="1" t="s">
        <v>3</v>
      </c>
    </row>
    <row r="1340" spans="1:3" x14ac:dyDescent="0.25">
      <c r="A1340" s="1">
        <v>1332</v>
      </c>
      <c r="B1340" s="1" t="str">
        <f>"00295124"</f>
        <v>00295124</v>
      </c>
      <c r="C1340" s="1" t="s">
        <v>3</v>
      </c>
    </row>
    <row r="1341" spans="1:3" x14ac:dyDescent="0.25">
      <c r="A1341" s="1">
        <v>1333</v>
      </c>
      <c r="B1341" s="1" t="str">
        <f>"00295169"</f>
        <v>00295169</v>
      </c>
      <c r="C1341" s="1" t="s">
        <v>3</v>
      </c>
    </row>
    <row r="1342" spans="1:3" x14ac:dyDescent="0.25">
      <c r="A1342" s="1">
        <v>1334</v>
      </c>
      <c r="B1342" s="1" t="str">
        <f>"00295523"</f>
        <v>00295523</v>
      </c>
      <c r="C1342" s="1" t="s">
        <v>3</v>
      </c>
    </row>
    <row r="1343" spans="1:3" x14ac:dyDescent="0.25">
      <c r="A1343" s="1">
        <v>1335</v>
      </c>
      <c r="B1343" s="1" t="str">
        <f>"00296920"</f>
        <v>00296920</v>
      </c>
      <c r="C1343" s="1" t="s">
        <v>3</v>
      </c>
    </row>
    <row r="1344" spans="1:3" x14ac:dyDescent="0.25">
      <c r="A1344" s="1">
        <v>1336</v>
      </c>
      <c r="B1344" s="1" t="str">
        <f>"00297149"</f>
        <v>00297149</v>
      </c>
      <c r="C1344" s="1" t="s">
        <v>3</v>
      </c>
    </row>
    <row r="1345" spans="1:3" x14ac:dyDescent="0.25">
      <c r="A1345" s="1">
        <v>1337</v>
      </c>
      <c r="B1345" s="1" t="str">
        <f>"00297179"</f>
        <v>00297179</v>
      </c>
      <c r="C1345" s="1" t="s">
        <v>3</v>
      </c>
    </row>
    <row r="1346" spans="1:3" x14ac:dyDescent="0.25">
      <c r="A1346" s="1">
        <v>1338</v>
      </c>
      <c r="B1346" s="1" t="str">
        <f>"00297558"</f>
        <v>00297558</v>
      </c>
      <c r="C1346" s="1" t="s">
        <v>3</v>
      </c>
    </row>
    <row r="1347" spans="1:3" x14ac:dyDescent="0.25">
      <c r="A1347" s="1">
        <v>1339</v>
      </c>
      <c r="B1347" s="1" t="str">
        <f>"00297846"</f>
        <v>00297846</v>
      </c>
      <c r="C1347" s="1" t="s">
        <v>3</v>
      </c>
    </row>
    <row r="1348" spans="1:3" x14ac:dyDescent="0.25">
      <c r="A1348" s="1">
        <v>1340</v>
      </c>
      <c r="B1348" s="1" t="str">
        <f>"00298065"</f>
        <v>00298065</v>
      </c>
      <c r="C1348" s="1" t="s">
        <v>3</v>
      </c>
    </row>
    <row r="1349" spans="1:3" x14ac:dyDescent="0.25">
      <c r="A1349" s="1">
        <v>1341</v>
      </c>
      <c r="B1349" s="1" t="str">
        <f>"00298089"</f>
        <v>00298089</v>
      </c>
      <c r="C1349" s="1" t="s">
        <v>3</v>
      </c>
    </row>
    <row r="1350" spans="1:3" x14ac:dyDescent="0.25">
      <c r="A1350" s="1">
        <v>1342</v>
      </c>
      <c r="B1350" s="1" t="str">
        <f>"00298925"</f>
        <v>00298925</v>
      </c>
      <c r="C1350" s="1" t="s">
        <v>3</v>
      </c>
    </row>
    <row r="1351" spans="1:3" x14ac:dyDescent="0.25">
      <c r="A1351" s="1">
        <v>1343</v>
      </c>
      <c r="B1351" s="1" t="str">
        <f>"00299559"</f>
        <v>00299559</v>
      </c>
      <c r="C1351" s="1" t="s">
        <v>3</v>
      </c>
    </row>
    <row r="1352" spans="1:3" x14ac:dyDescent="0.25">
      <c r="A1352" s="1">
        <v>1344</v>
      </c>
      <c r="B1352" s="1" t="str">
        <f>"00302007"</f>
        <v>00302007</v>
      </c>
      <c r="C1352" s="1" t="s">
        <v>3</v>
      </c>
    </row>
    <row r="1353" spans="1:3" x14ac:dyDescent="0.25">
      <c r="A1353" s="1">
        <v>1345</v>
      </c>
      <c r="B1353" s="1" t="str">
        <f>"00305096"</f>
        <v>00305096</v>
      </c>
      <c r="C1353" s="1" t="s">
        <v>3</v>
      </c>
    </row>
    <row r="1354" spans="1:3" x14ac:dyDescent="0.25">
      <c r="A1354" s="1">
        <v>1346</v>
      </c>
      <c r="B1354" s="1" t="str">
        <f>"00308976"</f>
        <v>00308976</v>
      </c>
      <c r="C1354" s="1" t="s">
        <v>3</v>
      </c>
    </row>
    <row r="1355" spans="1:3" x14ac:dyDescent="0.25">
      <c r="A1355" s="1">
        <v>1347</v>
      </c>
      <c r="B1355" s="1" t="str">
        <f>"00309519"</f>
        <v>00309519</v>
      </c>
      <c r="C1355" s="1" t="s">
        <v>3</v>
      </c>
    </row>
    <row r="1356" spans="1:3" x14ac:dyDescent="0.25">
      <c r="A1356" s="1">
        <v>1348</v>
      </c>
      <c r="B1356" s="1" t="str">
        <f>"00310691"</f>
        <v>00310691</v>
      </c>
      <c r="C1356" s="1" t="s">
        <v>3</v>
      </c>
    </row>
    <row r="1357" spans="1:3" x14ac:dyDescent="0.25">
      <c r="A1357" s="1">
        <v>1349</v>
      </c>
      <c r="B1357" s="1" t="str">
        <f>"00310793"</f>
        <v>00310793</v>
      </c>
      <c r="C1357" s="1" t="s">
        <v>3</v>
      </c>
    </row>
    <row r="1358" spans="1:3" x14ac:dyDescent="0.25">
      <c r="A1358" s="1">
        <v>1350</v>
      </c>
      <c r="B1358" s="1" t="str">
        <f>"00313396"</f>
        <v>00313396</v>
      </c>
      <c r="C1358" s="1" t="s">
        <v>3</v>
      </c>
    </row>
    <row r="1359" spans="1:3" x14ac:dyDescent="0.25">
      <c r="A1359" s="1">
        <v>1351</v>
      </c>
      <c r="B1359" s="1" t="str">
        <f>"00314756"</f>
        <v>00314756</v>
      </c>
      <c r="C1359" s="1" t="s">
        <v>3</v>
      </c>
    </row>
    <row r="1360" spans="1:3" x14ac:dyDescent="0.25">
      <c r="A1360" s="1">
        <v>1352</v>
      </c>
      <c r="B1360" s="1" t="str">
        <f>"00317168"</f>
        <v>00317168</v>
      </c>
      <c r="C1360" s="1" t="s">
        <v>3</v>
      </c>
    </row>
    <row r="1361" spans="1:3" x14ac:dyDescent="0.25">
      <c r="A1361" s="1">
        <v>1353</v>
      </c>
      <c r="B1361" s="1" t="str">
        <f>"00321471"</f>
        <v>00321471</v>
      </c>
      <c r="C1361" s="1" t="s">
        <v>3</v>
      </c>
    </row>
    <row r="1362" spans="1:3" x14ac:dyDescent="0.25">
      <c r="A1362" s="1">
        <v>1354</v>
      </c>
      <c r="B1362" s="1" t="str">
        <f>"00322005"</f>
        <v>00322005</v>
      </c>
      <c r="C1362" s="1" t="s">
        <v>3</v>
      </c>
    </row>
    <row r="1363" spans="1:3" x14ac:dyDescent="0.25">
      <c r="A1363" s="1">
        <v>1355</v>
      </c>
      <c r="B1363" s="1" t="str">
        <f>"00323851"</f>
        <v>00323851</v>
      </c>
      <c r="C1363" s="1" t="s">
        <v>3</v>
      </c>
    </row>
    <row r="1364" spans="1:3" x14ac:dyDescent="0.25">
      <c r="A1364" s="1">
        <v>1356</v>
      </c>
      <c r="B1364" s="1" t="str">
        <f>"00324122"</f>
        <v>00324122</v>
      </c>
      <c r="C1364" s="1" t="s">
        <v>3</v>
      </c>
    </row>
    <row r="1365" spans="1:3" x14ac:dyDescent="0.25">
      <c r="A1365" s="1">
        <v>1357</v>
      </c>
      <c r="B1365" s="1" t="str">
        <f>"00326533"</f>
        <v>00326533</v>
      </c>
      <c r="C1365" s="1" t="s">
        <v>3</v>
      </c>
    </row>
    <row r="1366" spans="1:3" x14ac:dyDescent="0.25">
      <c r="A1366" s="1">
        <v>1358</v>
      </c>
      <c r="B1366" s="1" t="str">
        <f>"00332672"</f>
        <v>00332672</v>
      </c>
      <c r="C1366" s="1" t="s">
        <v>3</v>
      </c>
    </row>
    <row r="1367" spans="1:3" x14ac:dyDescent="0.25">
      <c r="A1367" s="1">
        <v>1359</v>
      </c>
      <c r="B1367" s="1" t="str">
        <f>"00333807"</f>
        <v>00333807</v>
      </c>
      <c r="C1367" s="1" t="s">
        <v>3</v>
      </c>
    </row>
    <row r="1368" spans="1:3" x14ac:dyDescent="0.25">
      <c r="A1368" s="1">
        <v>1360</v>
      </c>
      <c r="B1368" s="1" t="str">
        <f>"00334815"</f>
        <v>00334815</v>
      </c>
      <c r="C1368" s="1" t="s">
        <v>3</v>
      </c>
    </row>
    <row r="1369" spans="1:3" x14ac:dyDescent="0.25">
      <c r="A1369" s="1">
        <v>1361</v>
      </c>
      <c r="B1369" s="1" t="str">
        <f>"00340703"</f>
        <v>00340703</v>
      </c>
      <c r="C1369" s="1" t="s">
        <v>3</v>
      </c>
    </row>
    <row r="1370" spans="1:3" x14ac:dyDescent="0.25">
      <c r="A1370" s="1">
        <v>1362</v>
      </c>
      <c r="B1370" s="1" t="str">
        <f>"00342733"</f>
        <v>00342733</v>
      </c>
      <c r="C1370" s="1" t="s">
        <v>3</v>
      </c>
    </row>
    <row r="1371" spans="1:3" x14ac:dyDescent="0.25">
      <c r="A1371" s="1">
        <v>1363</v>
      </c>
      <c r="B1371" s="1" t="str">
        <f>"00343101"</f>
        <v>00343101</v>
      </c>
      <c r="C1371" s="1" t="s">
        <v>3</v>
      </c>
    </row>
    <row r="1372" spans="1:3" x14ac:dyDescent="0.25">
      <c r="A1372" s="1">
        <v>1364</v>
      </c>
      <c r="B1372" s="1" t="str">
        <f>"00348074"</f>
        <v>00348074</v>
      </c>
      <c r="C1372" s="1" t="s">
        <v>3</v>
      </c>
    </row>
    <row r="1373" spans="1:3" x14ac:dyDescent="0.25">
      <c r="A1373" s="1">
        <v>1365</v>
      </c>
      <c r="B1373" s="1" t="str">
        <f>"00353822"</f>
        <v>00353822</v>
      </c>
      <c r="C1373" s="1" t="s">
        <v>3</v>
      </c>
    </row>
    <row r="1374" spans="1:3" x14ac:dyDescent="0.25">
      <c r="A1374" s="1">
        <v>1366</v>
      </c>
      <c r="B1374" s="1" t="str">
        <f>"00355704"</f>
        <v>00355704</v>
      </c>
      <c r="C1374" s="1" t="s">
        <v>3</v>
      </c>
    </row>
    <row r="1375" spans="1:3" x14ac:dyDescent="0.25">
      <c r="A1375" s="1">
        <v>1367</v>
      </c>
      <c r="B1375" s="1" t="str">
        <f>"00357073"</f>
        <v>00357073</v>
      </c>
      <c r="C1375" s="1" t="s">
        <v>3</v>
      </c>
    </row>
    <row r="1376" spans="1:3" x14ac:dyDescent="0.25">
      <c r="A1376" s="1">
        <v>1368</v>
      </c>
      <c r="B1376" s="1" t="str">
        <f>"00357948"</f>
        <v>00357948</v>
      </c>
      <c r="C1376" s="1" t="s">
        <v>3</v>
      </c>
    </row>
    <row r="1377" spans="1:3" x14ac:dyDescent="0.25">
      <c r="A1377" s="1">
        <v>1369</v>
      </c>
      <c r="B1377" s="1" t="str">
        <f>"00358788"</f>
        <v>00358788</v>
      </c>
      <c r="C1377" s="1" t="s">
        <v>3</v>
      </c>
    </row>
    <row r="1378" spans="1:3" x14ac:dyDescent="0.25">
      <c r="A1378" s="1">
        <v>1370</v>
      </c>
      <c r="B1378" s="1" t="str">
        <f>"00361631"</f>
        <v>00361631</v>
      </c>
      <c r="C1378" s="1" t="s">
        <v>3</v>
      </c>
    </row>
    <row r="1379" spans="1:3" x14ac:dyDescent="0.25">
      <c r="A1379" s="1">
        <v>1371</v>
      </c>
      <c r="B1379" s="1" t="str">
        <f>"00362337"</f>
        <v>00362337</v>
      </c>
      <c r="C1379" s="1" t="s">
        <v>3</v>
      </c>
    </row>
    <row r="1380" spans="1:3" x14ac:dyDescent="0.25">
      <c r="A1380" s="1">
        <v>1372</v>
      </c>
      <c r="B1380" s="1" t="str">
        <f>"00362767"</f>
        <v>00362767</v>
      </c>
      <c r="C1380" s="1" t="s">
        <v>3</v>
      </c>
    </row>
    <row r="1381" spans="1:3" x14ac:dyDescent="0.25">
      <c r="A1381" s="1">
        <v>1373</v>
      </c>
      <c r="B1381" s="1" t="str">
        <f>"00363078"</f>
        <v>00363078</v>
      </c>
      <c r="C1381" s="1" t="s">
        <v>3</v>
      </c>
    </row>
    <row r="1382" spans="1:3" x14ac:dyDescent="0.25">
      <c r="A1382" s="1">
        <v>1374</v>
      </c>
      <c r="B1382" s="1" t="str">
        <f>"00365430"</f>
        <v>00365430</v>
      </c>
      <c r="C1382" s="1" t="s">
        <v>3</v>
      </c>
    </row>
    <row r="1383" spans="1:3" x14ac:dyDescent="0.25">
      <c r="A1383" s="1">
        <v>1375</v>
      </c>
      <c r="B1383" s="1" t="str">
        <f>"00365661"</f>
        <v>00365661</v>
      </c>
      <c r="C1383" s="1" t="s">
        <v>3</v>
      </c>
    </row>
    <row r="1384" spans="1:3" x14ac:dyDescent="0.25">
      <c r="A1384" s="1">
        <v>1376</v>
      </c>
      <c r="B1384" s="1" t="str">
        <f>"00366742"</f>
        <v>00366742</v>
      </c>
      <c r="C1384" s="1" t="s">
        <v>3</v>
      </c>
    </row>
    <row r="1385" spans="1:3" x14ac:dyDescent="0.25">
      <c r="A1385" s="1">
        <v>1377</v>
      </c>
      <c r="B1385" s="1" t="str">
        <f>"00366980"</f>
        <v>00366980</v>
      </c>
      <c r="C1385" s="1" t="s">
        <v>3</v>
      </c>
    </row>
    <row r="1386" spans="1:3" x14ac:dyDescent="0.25">
      <c r="A1386" s="1">
        <v>1378</v>
      </c>
      <c r="B1386" s="1" t="str">
        <f>"00367511"</f>
        <v>00367511</v>
      </c>
      <c r="C1386" s="1" t="s">
        <v>3</v>
      </c>
    </row>
    <row r="1387" spans="1:3" x14ac:dyDescent="0.25">
      <c r="A1387" s="1">
        <v>1379</v>
      </c>
      <c r="B1387" s="1" t="str">
        <f>"00368729"</f>
        <v>00368729</v>
      </c>
      <c r="C1387" s="1" t="s">
        <v>3</v>
      </c>
    </row>
    <row r="1388" spans="1:3" x14ac:dyDescent="0.25">
      <c r="A1388" s="1">
        <v>1380</v>
      </c>
      <c r="B1388" s="1" t="str">
        <f>"00369285"</f>
        <v>00369285</v>
      </c>
      <c r="C1388" s="1" t="s">
        <v>3</v>
      </c>
    </row>
    <row r="1389" spans="1:3" x14ac:dyDescent="0.25">
      <c r="A1389" s="1">
        <v>1381</v>
      </c>
      <c r="B1389" s="1" t="str">
        <f>"00369439"</f>
        <v>00369439</v>
      </c>
      <c r="C1389" s="1" t="s">
        <v>3</v>
      </c>
    </row>
    <row r="1390" spans="1:3" x14ac:dyDescent="0.25">
      <c r="A1390" s="1">
        <v>1382</v>
      </c>
      <c r="B1390" s="1" t="str">
        <f>"00369644"</f>
        <v>00369644</v>
      </c>
      <c r="C1390" s="1" t="s">
        <v>3</v>
      </c>
    </row>
    <row r="1391" spans="1:3" x14ac:dyDescent="0.25">
      <c r="A1391" s="1">
        <v>1383</v>
      </c>
      <c r="B1391" s="1" t="str">
        <f>"00370298"</f>
        <v>00370298</v>
      </c>
      <c r="C1391" s="1" t="s">
        <v>3</v>
      </c>
    </row>
    <row r="1392" spans="1:3" x14ac:dyDescent="0.25">
      <c r="A1392" s="1">
        <v>1384</v>
      </c>
      <c r="B1392" s="1" t="str">
        <f>"00372208"</f>
        <v>00372208</v>
      </c>
      <c r="C1392" s="1" t="s">
        <v>3</v>
      </c>
    </row>
    <row r="1393" spans="1:3" x14ac:dyDescent="0.25">
      <c r="A1393" s="1">
        <v>1385</v>
      </c>
      <c r="B1393" s="1" t="str">
        <f>"00404225"</f>
        <v>00404225</v>
      </c>
      <c r="C1393" s="1" t="s">
        <v>3</v>
      </c>
    </row>
    <row r="1394" spans="1:3" x14ac:dyDescent="0.25">
      <c r="A1394" s="1">
        <v>1386</v>
      </c>
      <c r="B1394" s="1" t="str">
        <f>"00410414"</f>
        <v>00410414</v>
      </c>
      <c r="C1394" s="1" t="s">
        <v>3</v>
      </c>
    </row>
    <row r="1395" spans="1:3" x14ac:dyDescent="0.25">
      <c r="A1395" s="1">
        <v>1387</v>
      </c>
      <c r="B1395" s="1" t="str">
        <f>"00425559"</f>
        <v>00425559</v>
      </c>
      <c r="C1395" s="1" t="s">
        <v>3</v>
      </c>
    </row>
    <row r="1396" spans="1:3" x14ac:dyDescent="0.25">
      <c r="A1396" s="1">
        <v>1388</v>
      </c>
      <c r="B1396" s="1" t="str">
        <f>"00425944"</f>
        <v>00425944</v>
      </c>
      <c r="C1396" s="1" t="s">
        <v>3</v>
      </c>
    </row>
    <row r="1397" spans="1:3" x14ac:dyDescent="0.25">
      <c r="A1397" s="1">
        <v>1389</v>
      </c>
      <c r="B1397" s="1" t="str">
        <f>"00426023"</f>
        <v>00426023</v>
      </c>
      <c r="C1397" s="1" t="s">
        <v>3</v>
      </c>
    </row>
    <row r="1398" spans="1:3" x14ac:dyDescent="0.25">
      <c r="A1398" s="1">
        <v>1390</v>
      </c>
      <c r="B1398" s="1" t="str">
        <f>"00427176"</f>
        <v>00427176</v>
      </c>
      <c r="C1398" s="1" t="s">
        <v>3</v>
      </c>
    </row>
    <row r="1399" spans="1:3" x14ac:dyDescent="0.25">
      <c r="A1399" s="1">
        <v>1391</v>
      </c>
      <c r="B1399" s="1" t="str">
        <f>"00427321"</f>
        <v>00427321</v>
      </c>
      <c r="C1399" s="1" t="s">
        <v>3</v>
      </c>
    </row>
    <row r="1400" spans="1:3" x14ac:dyDescent="0.25">
      <c r="A1400" s="1">
        <v>1392</v>
      </c>
      <c r="B1400" s="1" t="str">
        <f>"00427728"</f>
        <v>00427728</v>
      </c>
      <c r="C1400" s="1" t="s">
        <v>3</v>
      </c>
    </row>
    <row r="1401" spans="1:3" x14ac:dyDescent="0.25">
      <c r="A1401" s="1">
        <v>1393</v>
      </c>
      <c r="B1401" s="1" t="str">
        <f>"00428427"</f>
        <v>00428427</v>
      </c>
      <c r="C1401" s="1" t="s">
        <v>3</v>
      </c>
    </row>
    <row r="1402" spans="1:3" x14ac:dyDescent="0.25">
      <c r="A1402" s="1">
        <v>1394</v>
      </c>
      <c r="B1402" s="1" t="str">
        <f>"00428879"</f>
        <v>00428879</v>
      </c>
      <c r="C1402" s="1" t="s">
        <v>3</v>
      </c>
    </row>
    <row r="1403" spans="1:3" x14ac:dyDescent="0.25">
      <c r="A1403" s="1">
        <v>1395</v>
      </c>
      <c r="B1403" s="1" t="str">
        <f>"00429991"</f>
        <v>00429991</v>
      </c>
      <c r="C1403" s="1" t="s">
        <v>3</v>
      </c>
    </row>
    <row r="1404" spans="1:3" x14ac:dyDescent="0.25">
      <c r="A1404" s="1">
        <v>1396</v>
      </c>
      <c r="B1404" s="1" t="str">
        <f>"00430724"</f>
        <v>00430724</v>
      </c>
      <c r="C1404" s="1" t="s">
        <v>3</v>
      </c>
    </row>
    <row r="1405" spans="1:3" x14ac:dyDescent="0.25">
      <c r="A1405" s="1">
        <v>1397</v>
      </c>
      <c r="B1405" s="1" t="str">
        <f>"00431496"</f>
        <v>00431496</v>
      </c>
      <c r="C1405" s="1" t="s">
        <v>3</v>
      </c>
    </row>
    <row r="1406" spans="1:3" x14ac:dyDescent="0.25">
      <c r="A1406" s="1">
        <v>1398</v>
      </c>
      <c r="B1406" s="1" t="str">
        <f>"00431741"</f>
        <v>00431741</v>
      </c>
      <c r="C1406" s="1" t="s">
        <v>3</v>
      </c>
    </row>
    <row r="1407" spans="1:3" x14ac:dyDescent="0.25">
      <c r="A1407" s="1">
        <v>1399</v>
      </c>
      <c r="B1407" s="1" t="str">
        <f>"00431793"</f>
        <v>00431793</v>
      </c>
      <c r="C1407" s="1" t="s">
        <v>3</v>
      </c>
    </row>
    <row r="1408" spans="1:3" x14ac:dyDescent="0.25">
      <c r="A1408" s="1">
        <v>1400</v>
      </c>
      <c r="B1408" s="1" t="str">
        <f>"00432106"</f>
        <v>00432106</v>
      </c>
      <c r="C1408" s="1" t="s">
        <v>3</v>
      </c>
    </row>
    <row r="1409" spans="1:3" x14ac:dyDescent="0.25">
      <c r="A1409" s="1">
        <v>1401</v>
      </c>
      <c r="B1409" s="1" t="str">
        <f>"00432551"</f>
        <v>00432551</v>
      </c>
      <c r="C1409" s="1" t="s">
        <v>3</v>
      </c>
    </row>
    <row r="1410" spans="1:3" x14ac:dyDescent="0.25">
      <c r="A1410" s="1">
        <v>1402</v>
      </c>
      <c r="B1410" s="1" t="str">
        <f>"00432624"</f>
        <v>00432624</v>
      </c>
      <c r="C1410" s="1" t="s">
        <v>3</v>
      </c>
    </row>
    <row r="1411" spans="1:3" x14ac:dyDescent="0.25">
      <c r="A1411" s="1">
        <v>1403</v>
      </c>
      <c r="B1411" s="1" t="str">
        <f>"00433459"</f>
        <v>00433459</v>
      </c>
      <c r="C1411" s="1" t="s">
        <v>3</v>
      </c>
    </row>
    <row r="1412" spans="1:3" x14ac:dyDescent="0.25">
      <c r="A1412" s="1">
        <v>1404</v>
      </c>
      <c r="B1412" s="1" t="str">
        <f>"00433926"</f>
        <v>00433926</v>
      </c>
      <c r="C1412" s="1" t="s">
        <v>3</v>
      </c>
    </row>
    <row r="1413" spans="1:3" x14ac:dyDescent="0.25">
      <c r="A1413" s="1">
        <v>1405</v>
      </c>
      <c r="B1413" s="1" t="str">
        <f>"00434311"</f>
        <v>00434311</v>
      </c>
      <c r="C1413" s="1" t="s">
        <v>3</v>
      </c>
    </row>
    <row r="1414" spans="1:3" x14ac:dyDescent="0.25">
      <c r="A1414" s="1">
        <v>1406</v>
      </c>
      <c r="B1414" s="1" t="str">
        <f>"00434338"</f>
        <v>00434338</v>
      </c>
      <c r="C1414" s="1" t="s">
        <v>3</v>
      </c>
    </row>
    <row r="1415" spans="1:3" x14ac:dyDescent="0.25">
      <c r="A1415" s="1">
        <v>1407</v>
      </c>
      <c r="B1415" s="1" t="str">
        <f>"00434371"</f>
        <v>00434371</v>
      </c>
      <c r="C1415" s="1" t="s">
        <v>3</v>
      </c>
    </row>
    <row r="1416" spans="1:3" x14ac:dyDescent="0.25">
      <c r="A1416" s="1">
        <v>1408</v>
      </c>
      <c r="B1416" s="1" t="str">
        <f>"00434514"</f>
        <v>00434514</v>
      </c>
      <c r="C1416" s="1" t="s">
        <v>3</v>
      </c>
    </row>
    <row r="1417" spans="1:3" x14ac:dyDescent="0.25">
      <c r="A1417" s="1">
        <v>1409</v>
      </c>
      <c r="B1417" s="1" t="str">
        <f>"00435136"</f>
        <v>00435136</v>
      </c>
      <c r="C1417" s="1" t="s">
        <v>3</v>
      </c>
    </row>
    <row r="1418" spans="1:3" x14ac:dyDescent="0.25">
      <c r="A1418" s="1">
        <v>1410</v>
      </c>
      <c r="B1418" s="1" t="str">
        <f>"00435479"</f>
        <v>00435479</v>
      </c>
      <c r="C1418" s="1" t="s">
        <v>3</v>
      </c>
    </row>
    <row r="1419" spans="1:3" x14ac:dyDescent="0.25">
      <c r="A1419" s="1">
        <v>1411</v>
      </c>
      <c r="B1419" s="1" t="str">
        <f>"00435877"</f>
        <v>00435877</v>
      </c>
      <c r="C1419" s="1" t="s">
        <v>3</v>
      </c>
    </row>
    <row r="1420" spans="1:3" x14ac:dyDescent="0.25">
      <c r="A1420" s="1">
        <v>1412</v>
      </c>
      <c r="B1420" s="1" t="str">
        <f>"00436867"</f>
        <v>00436867</v>
      </c>
      <c r="C1420" s="1" t="s">
        <v>3</v>
      </c>
    </row>
    <row r="1421" spans="1:3" x14ac:dyDescent="0.25">
      <c r="A1421" s="1">
        <v>1413</v>
      </c>
      <c r="B1421" s="1" t="str">
        <f>"00440305"</f>
        <v>00440305</v>
      </c>
      <c r="C1421" s="1" t="s">
        <v>3</v>
      </c>
    </row>
    <row r="1422" spans="1:3" x14ac:dyDescent="0.25">
      <c r="A1422" s="1">
        <v>1414</v>
      </c>
      <c r="B1422" s="1" t="str">
        <f>"00441093"</f>
        <v>00441093</v>
      </c>
      <c r="C1422" s="1" t="s">
        <v>3</v>
      </c>
    </row>
    <row r="1423" spans="1:3" x14ac:dyDescent="0.25">
      <c r="A1423" s="1">
        <v>1415</v>
      </c>
      <c r="B1423" s="1" t="str">
        <f>"00441226"</f>
        <v>00441226</v>
      </c>
      <c r="C1423" s="1" t="s">
        <v>3</v>
      </c>
    </row>
    <row r="1424" spans="1:3" x14ac:dyDescent="0.25">
      <c r="A1424" s="1">
        <v>1416</v>
      </c>
      <c r="B1424" s="1" t="str">
        <f>"00443271"</f>
        <v>00443271</v>
      </c>
      <c r="C1424" s="1" t="s">
        <v>3</v>
      </c>
    </row>
    <row r="1425" spans="1:3" x14ac:dyDescent="0.25">
      <c r="A1425" s="1">
        <v>1417</v>
      </c>
      <c r="B1425" s="1" t="str">
        <f>"00444493"</f>
        <v>00444493</v>
      </c>
      <c r="C1425" s="1" t="s">
        <v>3</v>
      </c>
    </row>
    <row r="1426" spans="1:3" x14ac:dyDescent="0.25">
      <c r="A1426" s="1">
        <v>1418</v>
      </c>
      <c r="B1426" s="1" t="str">
        <f>"00446260"</f>
        <v>00446260</v>
      </c>
      <c r="C1426" s="1" t="s">
        <v>3</v>
      </c>
    </row>
    <row r="1427" spans="1:3" x14ac:dyDescent="0.25">
      <c r="A1427" s="1">
        <v>1419</v>
      </c>
      <c r="B1427" s="1" t="str">
        <f>"00448582"</f>
        <v>00448582</v>
      </c>
      <c r="C1427" s="1" t="s">
        <v>3</v>
      </c>
    </row>
    <row r="1428" spans="1:3" x14ac:dyDescent="0.25">
      <c r="A1428" s="1">
        <v>1420</v>
      </c>
      <c r="B1428" s="1" t="str">
        <f>"00450139"</f>
        <v>00450139</v>
      </c>
      <c r="C1428" s="1" t="s">
        <v>3</v>
      </c>
    </row>
    <row r="1429" spans="1:3" x14ac:dyDescent="0.25">
      <c r="A1429" s="1">
        <v>1421</v>
      </c>
      <c r="B1429" s="1" t="str">
        <f>"00451989"</f>
        <v>00451989</v>
      </c>
      <c r="C1429" s="1" t="s">
        <v>3</v>
      </c>
    </row>
    <row r="1430" spans="1:3" x14ac:dyDescent="0.25">
      <c r="A1430" s="1">
        <v>1422</v>
      </c>
      <c r="B1430" s="1" t="str">
        <f>"00452091"</f>
        <v>00452091</v>
      </c>
      <c r="C1430" s="1" t="s">
        <v>3</v>
      </c>
    </row>
    <row r="1431" spans="1:3" x14ac:dyDescent="0.25">
      <c r="A1431" s="1">
        <v>1423</v>
      </c>
      <c r="B1431" s="1" t="str">
        <f>"00452313"</f>
        <v>00452313</v>
      </c>
      <c r="C1431" s="1" t="s">
        <v>3</v>
      </c>
    </row>
    <row r="1432" spans="1:3" x14ac:dyDescent="0.25">
      <c r="A1432" s="1">
        <v>1424</v>
      </c>
      <c r="B1432" s="1" t="str">
        <f>"00452770"</f>
        <v>00452770</v>
      </c>
      <c r="C1432" s="1" t="s">
        <v>3</v>
      </c>
    </row>
    <row r="1433" spans="1:3" x14ac:dyDescent="0.25">
      <c r="A1433" s="1">
        <v>1425</v>
      </c>
      <c r="B1433" s="1" t="str">
        <f>"00453188"</f>
        <v>00453188</v>
      </c>
      <c r="C1433" s="1" t="s">
        <v>3</v>
      </c>
    </row>
    <row r="1434" spans="1:3" x14ac:dyDescent="0.25">
      <c r="A1434" s="1">
        <v>1426</v>
      </c>
      <c r="B1434" s="1" t="str">
        <f>"00453276"</f>
        <v>00453276</v>
      </c>
      <c r="C1434" s="1" t="s">
        <v>3</v>
      </c>
    </row>
    <row r="1435" spans="1:3" x14ac:dyDescent="0.25">
      <c r="A1435" s="1">
        <v>1427</v>
      </c>
      <c r="B1435" s="1" t="str">
        <f>"00453490"</f>
        <v>00453490</v>
      </c>
      <c r="C1435" s="1" t="s">
        <v>3</v>
      </c>
    </row>
    <row r="1436" spans="1:3" x14ac:dyDescent="0.25">
      <c r="A1436" s="1">
        <v>1428</v>
      </c>
      <c r="B1436" s="1" t="str">
        <f>"00453510"</f>
        <v>00453510</v>
      </c>
      <c r="C1436" s="1" t="s">
        <v>3</v>
      </c>
    </row>
    <row r="1437" spans="1:3" x14ac:dyDescent="0.25">
      <c r="A1437" s="1">
        <v>1429</v>
      </c>
      <c r="B1437" s="1" t="str">
        <f>"00453610"</f>
        <v>00453610</v>
      </c>
      <c r="C1437" s="1" t="s">
        <v>3</v>
      </c>
    </row>
    <row r="1438" spans="1:3" x14ac:dyDescent="0.25">
      <c r="A1438" s="1">
        <v>1430</v>
      </c>
      <c r="B1438" s="1" t="str">
        <f>"00453908"</f>
        <v>00453908</v>
      </c>
      <c r="C1438" s="1" t="s">
        <v>3</v>
      </c>
    </row>
    <row r="1439" spans="1:3" x14ac:dyDescent="0.25">
      <c r="A1439" s="1">
        <v>1431</v>
      </c>
      <c r="B1439" s="1" t="str">
        <f>"00453999"</f>
        <v>00453999</v>
      </c>
      <c r="C1439" s="1" t="s">
        <v>3</v>
      </c>
    </row>
    <row r="1440" spans="1:3" x14ac:dyDescent="0.25">
      <c r="A1440" s="1">
        <v>1432</v>
      </c>
      <c r="B1440" s="1" t="str">
        <f>"00454073"</f>
        <v>00454073</v>
      </c>
      <c r="C1440" s="1" t="s">
        <v>3</v>
      </c>
    </row>
    <row r="1441" spans="1:3" x14ac:dyDescent="0.25">
      <c r="A1441" s="1">
        <v>1433</v>
      </c>
      <c r="B1441" s="1" t="str">
        <f>"00454270"</f>
        <v>00454270</v>
      </c>
      <c r="C1441" s="1" t="s">
        <v>3</v>
      </c>
    </row>
    <row r="1442" spans="1:3" x14ac:dyDescent="0.25">
      <c r="A1442" s="1">
        <v>1434</v>
      </c>
      <c r="B1442" s="1" t="str">
        <f>"00454394"</f>
        <v>00454394</v>
      </c>
      <c r="C1442" s="1" t="s">
        <v>3</v>
      </c>
    </row>
    <row r="1443" spans="1:3" x14ac:dyDescent="0.25">
      <c r="A1443" s="1">
        <v>1435</v>
      </c>
      <c r="B1443" s="1" t="str">
        <f>"00454911"</f>
        <v>00454911</v>
      </c>
      <c r="C1443" s="1" t="s">
        <v>3</v>
      </c>
    </row>
    <row r="1444" spans="1:3" x14ac:dyDescent="0.25">
      <c r="A1444" s="1">
        <v>1436</v>
      </c>
      <c r="B1444" s="1" t="str">
        <f>"00455499"</f>
        <v>00455499</v>
      </c>
      <c r="C1444" s="1" t="s">
        <v>3</v>
      </c>
    </row>
    <row r="1445" spans="1:3" x14ac:dyDescent="0.25">
      <c r="A1445" s="1">
        <v>1437</v>
      </c>
      <c r="B1445" s="1" t="str">
        <f>"00456004"</f>
        <v>00456004</v>
      </c>
      <c r="C1445" s="1" t="s">
        <v>3</v>
      </c>
    </row>
    <row r="1446" spans="1:3" x14ac:dyDescent="0.25">
      <c r="A1446" s="1">
        <v>1438</v>
      </c>
      <c r="B1446" s="1" t="str">
        <f>"00456475"</f>
        <v>00456475</v>
      </c>
      <c r="C1446" s="1" t="s">
        <v>3</v>
      </c>
    </row>
    <row r="1447" spans="1:3" x14ac:dyDescent="0.25">
      <c r="A1447" s="1">
        <v>1439</v>
      </c>
      <c r="B1447" s="1" t="str">
        <f>"00456532"</f>
        <v>00456532</v>
      </c>
      <c r="C1447" s="1" t="s">
        <v>3</v>
      </c>
    </row>
    <row r="1448" spans="1:3" x14ac:dyDescent="0.25">
      <c r="A1448" s="1">
        <v>1440</v>
      </c>
      <c r="B1448" s="1" t="str">
        <f>"00456721"</f>
        <v>00456721</v>
      </c>
      <c r="C1448" s="1" t="s">
        <v>3</v>
      </c>
    </row>
    <row r="1449" spans="1:3" x14ac:dyDescent="0.25">
      <c r="A1449" s="1">
        <v>1441</v>
      </c>
      <c r="B1449" s="1" t="str">
        <f>"00456772"</f>
        <v>00456772</v>
      </c>
      <c r="C1449" s="1" t="s">
        <v>3</v>
      </c>
    </row>
    <row r="1450" spans="1:3" x14ac:dyDescent="0.25">
      <c r="A1450" s="1">
        <v>1442</v>
      </c>
      <c r="B1450" s="1" t="str">
        <f>"00456830"</f>
        <v>00456830</v>
      </c>
      <c r="C1450" s="1" t="s">
        <v>3</v>
      </c>
    </row>
    <row r="1451" spans="1:3" x14ac:dyDescent="0.25">
      <c r="A1451" s="1">
        <v>1443</v>
      </c>
      <c r="B1451" s="1" t="str">
        <f>"00457016"</f>
        <v>00457016</v>
      </c>
      <c r="C1451" s="1" t="s">
        <v>3</v>
      </c>
    </row>
    <row r="1452" spans="1:3" x14ac:dyDescent="0.25">
      <c r="A1452" s="1">
        <v>1444</v>
      </c>
      <c r="B1452" s="1" t="str">
        <f>"00457507"</f>
        <v>00457507</v>
      </c>
      <c r="C1452" s="1" t="s">
        <v>3</v>
      </c>
    </row>
    <row r="1453" spans="1:3" x14ac:dyDescent="0.25">
      <c r="A1453" s="1">
        <v>1445</v>
      </c>
      <c r="B1453" s="1" t="str">
        <f>"00457669"</f>
        <v>00457669</v>
      </c>
      <c r="C1453" s="1" t="s">
        <v>3</v>
      </c>
    </row>
    <row r="1454" spans="1:3" x14ac:dyDescent="0.25">
      <c r="A1454" s="1">
        <v>1446</v>
      </c>
      <c r="B1454" s="1" t="str">
        <f>"00458361"</f>
        <v>00458361</v>
      </c>
      <c r="C1454" s="1" t="s">
        <v>3</v>
      </c>
    </row>
    <row r="1455" spans="1:3" x14ac:dyDescent="0.25">
      <c r="A1455" s="1">
        <v>1447</v>
      </c>
      <c r="B1455" s="1" t="str">
        <f>"00458541"</f>
        <v>00458541</v>
      </c>
      <c r="C1455" s="1" t="s">
        <v>3</v>
      </c>
    </row>
    <row r="1456" spans="1:3" x14ac:dyDescent="0.25">
      <c r="A1456" s="1">
        <v>1448</v>
      </c>
      <c r="B1456" s="1" t="str">
        <f>"00458588"</f>
        <v>00458588</v>
      </c>
      <c r="C1456" s="1" t="s">
        <v>3</v>
      </c>
    </row>
    <row r="1457" spans="1:3" x14ac:dyDescent="0.25">
      <c r="A1457" s="1">
        <v>1449</v>
      </c>
      <c r="B1457" s="1" t="str">
        <f>"00458701"</f>
        <v>00458701</v>
      </c>
      <c r="C1457" s="1" t="s">
        <v>3</v>
      </c>
    </row>
    <row r="1458" spans="1:3" x14ac:dyDescent="0.25">
      <c r="A1458" s="1">
        <v>1450</v>
      </c>
      <c r="B1458" s="1" t="str">
        <f>"00458720"</f>
        <v>00458720</v>
      </c>
      <c r="C1458" s="1" t="s">
        <v>3</v>
      </c>
    </row>
    <row r="1459" spans="1:3" x14ac:dyDescent="0.25">
      <c r="A1459" s="1">
        <v>1451</v>
      </c>
      <c r="B1459" s="1" t="str">
        <f>"00458832"</f>
        <v>00458832</v>
      </c>
      <c r="C1459" s="1" t="s">
        <v>3</v>
      </c>
    </row>
    <row r="1460" spans="1:3" x14ac:dyDescent="0.25">
      <c r="A1460" s="1">
        <v>1452</v>
      </c>
      <c r="B1460" s="1" t="str">
        <f>"00458929"</f>
        <v>00458929</v>
      </c>
      <c r="C1460" s="1" t="s">
        <v>3</v>
      </c>
    </row>
    <row r="1461" spans="1:3" x14ac:dyDescent="0.25">
      <c r="A1461" s="1">
        <v>1453</v>
      </c>
      <c r="B1461" s="1" t="str">
        <f>"00458950"</f>
        <v>00458950</v>
      </c>
      <c r="C1461" s="1" t="s">
        <v>3</v>
      </c>
    </row>
    <row r="1462" spans="1:3" x14ac:dyDescent="0.25">
      <c r="A1462" s="1">
        <v>1454</v>
      </c>
      <c r="B1462" s="1" t="str">
        <f>"00459039"</f>
        <v>00459039</v>
      </c>
      <c r="C1462" s="1" t="s">
        <v>3</v>
      </c>
    </row>
    <row r="1463" spans="1:3" x14ac:dyDescent="0.25">
      <c r="A1463" s="1">
        <v>1455</v>
      </c>
      <c r="B1463" s="1" t="str">
        <f>"00459617"</f>
        <v>00459617</v>
      </c>
      <c r="C1463" s="1" t="s">
        <v>3</v>
      </c>
    </row>
    <row r="1464" spans="1:3" x14ac:dyDescent="0.25">
      <c r="A1464" s="1">
        <v>1456</v>
      </c>
      <c r="B1464" s="1" t="str">
        <f>"00459744"</f>
        <v>00459744</v>
      </c>
      <c r="C1464" s="1" t="s">
        <v>3</v>
      </c>
    </row>
    <row r="1465" spans="1:3" x14ac:dyDescent="0.25">
      <c r="A1465" s="1">
        <v>1457</v>
      </c>
      <c r="B1465" s="1" t="str">
        <f>"00459973"</f>
        <v>00459973</v>
      </c>
      <c r="C1465" s="1" t="s">
        <v>3</v>
      </c>
    </row>
    <row r="1466" spans="1:3" x14ac:dyDescent="0.25">
      <c r="A1466" s="1">
        <v>1458</v>
      </c>
      <c r="B1466" s="1" t="str">
        <f>"00460022"</f>
        <v>00460022</v>
      </c>
      <c r="C1466" s="1" t="s">
        <v>3</v>
      </c>
    </row>
    <row r="1467" spans="1:3" x14ac:dyDescent="0.25">
      <c r="A1467" s="1">
        <v>1459</v>
      </c>
      <c r="B1467" s="1" t="str">
        <f>"00460045"</f>
        <v>00460045</v>
      </c>
      <c r="C1467" s="1" t="s">
        <v>3</v>
      </c>
    </row>
    <row r="1468" spans="1:3" x14ac:dyDescent="0.25">
      <c r="A1468" s="1">
        <v>1460</v>
      </c>
      <c r="B1468" s="1" t="str">
        <f>"00460052"</f>
        <v>00460052</v>
      </c>
      <c r="C1468" s="1" t="s">
        <v>3</v>
      </c>
    </row>
    <row r="1469" spans="1:3" x14ac:dyDescent="0.25">
      <c r="A1469" s="1">
        <v>1461</v>
      </c>
      <c r="B1469" s="1" t="str">
        <f>"00460197"</f>
        <v>00460197</v>
      </c>
      <c r="C1469" s="1" t="s">
        <v>3</v>
      </c>
    </row>
    <row r="1470" spans="1:3" x14ac:dyDescent="0.25">
      <c r="A1470" s="1">
        <v>1462</v>
      </c>
      <c r="B1470" s="1" t="str">
        <f>"00461169"</f>
        <v>00461169</v>
      </c>
      <c r="C1470" s="1" t="s">
        <v>3</v>
      </c>
    </row>
    <row r="1471" spans="1:3" x14ac:dyDescent="0.25">
      <c r="A1471" s="1">
        <v>1463</v>
      </c>
      <c r="B1471" s="1" t="str">
        <f>"00461641"</f>
        <v>00461641</v>
      </c>
      <c r="C1471" s="1" t="s">
        <v>3</v>
      </c>
    </row>
    <row r="1472" spans="1:3" x14ac:dyDescent="0.25">
      <c r="A1472" s="1">
        <v>1464</v>
      </c>
      <c r="B1472" s="1" t="str">
        <f>"00461701"</f>
        <v>00461701</v>
      </c>
      <c r="C1472" s="1" t="s">
        <v>3</v>
      </c>
    </row>
    <row r="1473" spans="1:3" x14ac:dyDescent="0.25">
      <c r="A1473" s="1">
        <v>1465</v>
      </c>
      <c r="B1473" s="1" t="str">
        <f>"00462109"</f>
        <v>00462109</v>
      </c>
      <c r="C1473" s="1" t="s">
        <v>3</v>
      </c>
    </row>
    <row r="1474" spans="1:3" x14ac:dyDescent="0.25">
      <c r="A1474" s="1">
        <v>1466</v>
      </c>
      <c r="B1474" s="1" t="str">
        <f>"00463015"</f>
        <v>00463015</v>
      </c>
      <c r="C1474" s="1" t="s">
        <v>3</v>
      </c>
    </row>
    <row r="1475" spans="1:3" x14ac:dyDescent="0.25">
      <c r="A1475" s="1">
        <v>1467</v>
      </c>
      <c r="B1475" s="1" t="str">
        <f>"00463454"</f>
        <v>00463454</v>
      </c>
      <c r="C1475" s="1" t="s">
        <v>3</v>
      </c>
    </row>
    <row r="1476" spans="1:3" x14ac:dyDescent="0.25">
      <c r="A1476" s="1">
        <v>1468</v>
      </c>
      <c r="B1476" s="1" t="str">
        <f>"00463980"</f>
        <v>00463980</v>
      </c>
      <c r="C1476" s="1" t="s">
        <v>3</v>
      </c>
    </row>
    <row r="1477" spans="1:3" x14ac:dyDescent="0.25">
      <c r="A1477" s="1">
        <v>1469</v>
      </c>
      <c r="B1477" s="1" t="str">
        <f>"00464208"</f>
        <v>00464208</v>
      </c>
      <c r="C1477" s="1" t="s">
        <v>3</v>
      </c>
    </row>
    <row r="1478" spans="1:3" x14ac:dyDescent="0.25">
      <c r="A1478" s="1">
        <v>1470</v>
      </c>
      <c r="B1478" s="1" t="str">
        <f>"00464488"</f>
        <v>00464488</v>
      </c>
      <c r="C1478" s="1" t="s">
        <v>3</v>
      </c>
    </row>
    <row r="1479" spans="1:3" x14ac:dyDescent="0.25">
      <c r="A1479" s="1">
        <v>1471</v>
      </c>
      <c r="B1479" s="1" t="str">
        <f>"00464552"</f>
        <v>00464552</v>
      </c>
      <c r="C1479" s="1" t="s">
        <v>3</v>
      </c>
    </row>
    <row r="1480" spans="1:3" x14ac:dyDescent="0.25">
      <c r="A1480" s="1">
        <v>1472</v>
      </c>
      <c r="B1480" s="1" t="str">
        <f>"00464709"</f>
        <v>00464709</v>
      </c>
      <c r="C1480" s="1" t="s">
        <v>3</v>
      </c>
    </row>
    <row r="1481" spans="1:3" x14ac:dyDescent="0.25">
      <c r="A1481" s="1">
        <v>1473</v>
      </c>
      <c r="B1481" s="1" t="str">
        <f>"00464916"</f>
        <v>00464916</v>
      </c>
      <c r="C1481" s="1" t="s">
        <v>3</v>
      </c>
    </row>
    <row r="1482" spans="1:3" x14ac:dyDescent="0.25">
      <c r="A1482" s="1">
        <v>1474</v>
      </c>
      <c r="B1482" s="1" t="str">
        <f>"00465207"</f>
        <v>00465207</v>
      </c>
      <c r="C1482" s="1" t="s">
        <v>3</v>
      </c>
    </row>
    <row r="1483" spans="1:3" x14ac:dyDescent="0.25">
      <c r="A1483" s="1">
        <v>1475</v>
      </c>
      <c r="B1483" s="1" t="str">
        <f>"00465433"</f>
        <v>00465433</v>
      </c>
      <c r="C1483" s="1" t="s">
        <v>3</v>
      </c>
    </row>
    <row r="1484" spans="1:3" x14ac:dyDescent="0.25">
      <c r="A1484" s="1">
        <v>1476</v>
      </c>
      <c r="B1484" s="1" t="str">
        <f>"00466032"</f>
        <v>00466032</v>
      </c>
      <c r="C1484" s="1" t="s">
        <v>3</v>
      </c>
    </row>
    <row r="1485" spans="1:3" x14ac:dyDescent="0.25">
      <c r="A1485" s="1">
        <v>1477</v>
      </c>
      <c r="B1485" s="1" t="str">
        <f>"00466074"</f>
        <v>00466074</v>
      </c>
      <c r="C1485" s="1" t="s">
        <v>3</v>
      </c>
    </row>
    <row r="1486" spans="1:3" x14ac:dyDescent="0.25">
      <c r="A1486" s="1">
        <v>1478</v>
      </c>
      <c r="B1486" s="1" t="str">
        <f>"00466080"</f>
        <v>00466080</v>
      </c>
      <c r="C1486" s="1" t="s">
        <v>3</v>
      </c>
    </row>
    <row r="1487" spans="1:3" x14ac:dyDescent="0.25">
      <c r="A1487" s="1">
        <v>1479</v>
      </c>
      <c r="B1487" s="1" t="str">
        <f>"00466291"</f>
        <v>00466291</v>
      </c>
      <c r="C1487" s="1" t="s">
        <v>3</v>
      </c>
    </row>
    <row r="1488" spans="1:3" x14ac:dyDescent="0.25">
      <c r="A1488" s="1">
        <v>1480</v>
      </c>
      <c r="B1488" s="1" t="str">
        <f>"00466326"</f>
        <v>00466326</v>
      </c>
      <c r="C1488" s="1" t="s">
        <v>3</v>
      </c>
    </row>
    <row r="1489" spans="1:3" x14ac:dyDescent="0.25">
      <c r="A1489" s="1">
        <v>1481</v>
      </c>
      <c r="B1489" s="1" t="str">
        <f>"00466375"</f>
        <v>00466375</v>
      </c>
      <c r="C1489" s="1" t="s">
        <v>3</v>
      </c>
    </row>
    <row r="1490" spans="1:3" x14ac:dyDescent="0.25">
      <c r="A1490" s="1">
        <v>1482</v>
      </c>
      <c r="B1490" s="1" t="str">
        <f>"00466483"</f>
        <v>00466483</v>
      </c>
      <c r="C1490" s="1" t="s">
        <v>3</v>
      </c>
    </row>
    <row r="1491" spans="1:3" x14ac:dyDescent="0.25">
      <c r="A1491" s="1">
        <v>1483</v>
      </c>
      <c r="B1491" s="1" t="str">
        <f>"00466819"</f>
        <v>00466819</v>
      </c>
      <c r="C1491" s="1" t="s">
        <v>3</v>
      </c>
    </row>
    <row r="1492" spans="1:3" x14ac:dyDescent="0.25">
      <c r="A1492" s="1">
        <v>1484</v>
      </c>
      <c r="B1492" s="1" t="str">
        <f>"00466978"</f>
        <v>00466978</v>
      </c>
      <c r="C1492" s="1" t="s">
        <v>3</v>
      </c>
    </row>
    <row r="1493" spans="1:3" x14ac:dyDescent="0.25">
      <c r="A1493" s="1">
        <v>1485</v>
      </c>
      <c r="B1493" s="1" t="str">
        <f>"00467044"</f>
        <v>00467044</v>
      </c>
      <c r="C1493" s="1" t="s">
        <v>3</v>
      </c>
    </row>
    <row r="1494" spans="1:3" x14ac:dyDescent="0.25">
      <c r="A1494" s="1">
        <v>1486</v>
      </c>
      <c r="B1494" s="1" t="str">
        <f>"00467114"</f>
        <v>00467114</v>
      </c>
      <c r="C1494" s="1" t="s">
        <v>3</v>
      </c>
    </row>
    <row r="1495" spans="1:3" x14ac:dyDescent="0.25">
      <c r="A1495" s="1">
        <v>1487</v>
      </c>
      <c r="B1495" s="1" t="str">
        <f>"00467137"</f>
        <v>00467137</v>
      </c>
      <c r="C1495" s="1" t="s">
        <v>3</v>
      </c>
    </row>
    <row r="1496" spans="1:3" x14ac:dyDescent="0.25">
      <c r="A1496" s="1">
        <v>1488</v>
      </c>
      <c r="B1496" s="1" t="str">
        <f>"00467583"</f>
        <v>00467583</v>
      </c>
      <c r="C1496" s="1" t="s">
        <v>3</v>
      </c>
    </row>
    <row r="1497" spans="1:3" x14ac:dyDescent="0.25">
      <c r="A1497" s="1">
        <v>1489</v>
      </c>
      <c r="B1497" s="1" t="str">
        <f>"00467607"</f>
        <v>00467607</v>
      </c>
      <c r="C1497" s="1" t="s">
        <v>3</v>
      </c>
    </row>
    <row r="1498" spans="1:3" x14ac:dyDescent="0.25">
      <c r="A1498" s="1">
        <v>1490</v>
      </c>
      <c r="B1498" s="1" t="str">
        <f>"00467783"</f>
        <v>00467783</v>
      </c>
      <c r="C1498" s="1" t="s">
        <v>3</v>
      </c>
    </row>
    <row r="1499" spans="1:3" x14ac:dyDescent="0.25">
      <c r="A1499" s="1">
        <v>1491</v>
      </c>
      <c r="B1499" s="1" t="str">
        <f>"00468442"</f>
        <v>00468442</v>
      </c>
      <c r="C1499" s="1" t="s">
        <v>3</v>
      </c>
    </row>
    <row r="1500" spans="1:3" x14ac:dyDescent="0.25">
      <c r="A1500" s="1">
        <v>1492</v>
      </c>
      <c r="B1500" s="1" t="str">
        <f>"00468682"</f>
        <v>00468682</v>
      </c>
      <c r="C1500" s="1" t="s">
        <v>3</v>
      </c>
    </row>
    <row r="1501" spans="1:3" x14ac:dyDescent="0.25">
      <c r="A1501" s="1">
        <v>1493</v>
      </c>
      <c r="B1501" s="1" t="str">
        <f>"00468773"</f>
        <v>00468773</v>
      </c>
      <c r="C1501" s="1" t="s">
        <v>3</v>
      </c>
    </row>
    <row r="1502" spans="1:3" x14ac:dyDescent="0.25">
      <c r="A1502" s="1">
        <v>1494</v>
      </c>
      <c r="B1502" s="1" t="str">
        <f>"00468785"</f>
        <v>00468785</v>
      </c>
      <c r="C1502" s="1" t="s">
        <v>3</v>
      </c>
    </row>
    <row r="1503" spans="1:3" x14ac:dyDescent="0.25">
      <c r="A1503" s="1">
        <v>1495</v>
      </c>
      <c r="B1503" s="1" t="str">
        <f>"00468847"</f>
        <v>00468847</v>
      </c>
      <c r="C1503" s="1" t="s">
        <v>3</v>
      </c>
    </row>
    <row r="1504" spans="1:3" x14ac:dyDescent="0.25">
      <c r="A1504" s="1">
        <v>1496</v>
      </c>
      <c r="B1504" s="1" t="str">
        <f>"00469351"</f>
        <v>00469351</v>
      </c>
      <c r="C1504" s="1" t="s">
        <v>3</v>
      </c>
    </row>
    <row r="1505" spans="1:3" x14ac:dyDescent="0.25">
      <c r="A1505" s="1">
        <v>1497</v>
      </c>
      <c r="B1505" s="1" t="str">
        <f>"00469915"</f>
        <v>00469915</v>
      </c>
      <c r="C1505" s="1" t="s">
        <v>3</v>
      </c>
    </row>
    <row r="1506" spans="1:3" x14ac:dyDescent="0.25">
      <c r="A1506" s="1">
        <v>1498</v>
      </c>
      <c r="B1506" s="1" t="str">
        <f>"00470627"</f>
        <v>00470627</v>
      </c>
      <c r="C1506" s="1" t="s">
        <v>3</v>
      </c>
    </row>
    <row r="1507" spans="1:3" x14ac:dyDescent="0.25">
      <c r="A1507" s="1">
        <v>1499</v>
      </c>
      <c r="B1507" s="1" t="str">
        <f>"00471035"</f>
        <v>00471035</v>
      </c>
      <c r="C1507" s="1" t="s">
        <v>3</v>
      </c>
    </row>
    <row r="1508" spans="1:3" x14ac:dyDescent="0.25">
      <c r="A1508" s="1">
        <v>1500</v>
      </c>
      <c r="B1508" s="1" t="str">
        <f>"00471465"</f>
        <v>00471465</v>
      </c>
      <c r="C1508" s="1" t="s">
        <v>3</v>
      </c>
    </row>
    <row r="1509" spans="1:3" x14ac:dyDescent="0.25">
      <c r="A1509" s="1">
        <v>1501</v>
      </c>
      <c r="B1509" s="1" t="str">
        <f>"00471778"</f>
        <v>00471778</v>
      </c>
      <c r="C1509" s="1" t="s">
        <v>3</v>
      </c>
    </row>
    <row r="1510" spans="1:3" x14ac:dyDescent="0.25">
      <c r="A1510" s="1">
        <v>1502</v>
      </c>
      <c r="B1510" s="1" t="str">
        <f>"00471824"</f>
        <v>00471824</v>
      </c>
      <c r="C1510" s="1" t="s">
        <v>3</v>
      </c>
    </row>
    <row r="1511" spans="1:3" x14ac:dyDescent="0.25">
      <c r="A1511" s="1">
        <v>1503</v>
      </c>
      <c r="B1511" s="1" t="str">
        <f>"00471916"</f>
        <v>00471916</v>
      </c>
      <c r="C1511" s="1" t="s">
        <v>3</v>
      </c>
    </row>
    <row r="1512" spans="1:3" x14ac:dyDescent="0.25">
      <c r="A1512" s="1">
        <v>1504</v>
      </c>
      <c r="B1512" s="1" t="str">
        <f>"00472707"</f>
        <v>00472707</v>
      </c>
      <c r="C1512" s="1" t="s">
        <v>3</v>
      </c>
    </row>
    <row r="1513" spans="1:3" x14ac:dyDescent="0.25">
      <c r="A1513" s="1">
        <v>1505</v>
      </c>
      <c r="B1513" s="1" t="str">
        <f>"00473677"</f>
        <v>00473677</v>
      </c>
      <c r="C1513" s="1" t="s">
        <v>3</v>
      </c>
    </row>
    <row r="1514" spans="1:3" x14ac:dyDescent="0.25">
      <c r="A1514" s="1">
        <v>1506</v>
      </c>
      <c r="B1514" s="1" t="str">
        <f>"00474769"</f>
        <v>00474769</v>
      </c>
      <c r="C1514" s="1" t="s">
        <v>3</v>
      </c>
    </row>
    <row r="1515" spans="1:3" x14ac:dyDescent="0.25">
      <c r="A1515" s="1">
        <v>1507</v>
      </c>
      <c r="B1515" s="1" t="str">
        <f>"00474964"</f>
        <v>00474964</v>
      </c>
      <c r="C1515" s="1" t="s">
        <v>3</v>
      </c>
    </row>
    <row r="1516" spans="1:3" x14ac:dyDescent="0.25">
      <c r="A1516" s="1">
        <v>1508</v>
      </c>
      <c r="B1516" s="1" t="str">
        <f>"00475064"</f>
        <v>00475064</v>
      </c>
      <c r="C1516" s="1" t="s">
        <v>3</v>
      </c>
    </row>
    <row r="1517" spans="1:3" x14ac:dyDescent="0.25">
      <c r="A1517" s="1">
        <v>1509</v>
      </c>
      <c r="B1517" s="1" t="str">
        <f>"00475243"</f>
        <v>00475243</v>
      </c>
      <c r="C1517" s="1" t="s">
        <v>3</v>
      </c>
    </row>
    <row r="1518" spans="1:3" x14ac:dyDescent="0.25">
      <c r="A1518" s="1">
        <v>1510</v>
      </c>
      <c r="B1518" s="1" t="str">
        <f>"00475380"</f>
        <v>00475380</v>
      </c>
      <c r="C1518" s="1" t="s">
        <v>3</v>
      </c>
    </row>
    <row r="1519" spans="1:3" x14ac:dyDescent="0.25">
      <c r="A1519" s="1">
        <v>1511</v>
      </c>
      <c r="B1519" s="1" t="str">
        <f>"00475622"</f>
        <v>00475622</v>
      </c>
      <c r="C1519" s="1" t="s">
        <v>3</v>
      </c>
    </row>
    <row r="1520" spans="1:3" x14ac:dyDescent="0.25">
      <c r="A1520" s="1">
        <v>1512</v>
      </c>
      <c r="B1520" s="1" t="str">
        <f>"00475641"</f>
        <v>00475641</v>
      </c>
      <c r="C1520" s="1" t="s">
        <v>3</v>
      </c>
    </row>
    <row r="1521" spans="1:3" x14ac:dyDescent="0.25">
      <c r="A1521" s="1">
        <v>1513</v>
      </c>
      <c r="B1521" s="1" t="str">
        <f>"00475714"</f>
        <v>00475714</v>
      </c>
      <c r="C1521" s="1" t="s">
        <v>3</v>
      </c>
    </row>
    <row r="1522" spans="1:3" x14ac:dyDescent="0.25">
      <c r="A1522" s="1">
        <v>1514</v>
      </c>
      <c r="B1522" s="1" t="str">
        <f>"00475814"</f>
        <v>00475814</v>
      </c>
      <c r="C1522" s="1" t="s">
        <v>3</v>
      </c>
    </row>
    <row r="1523" spans="1:3" x14ac:dyDescent="0.25">
      <c r="A1523" s="1">
        <v>1515</v>
      </c>
      <c r="B1523" s="1" t="str">
        <f>"00475937"</f>
        <v>00475937</v>
      </c>
      <c r="C1523" s="1" t="s">
        <v>3</v>
      </c>
    </row>
    <row r="1524" spans="1:3" x14ac:dyDescent="0.25">
      <c r="A1524" s="1">
        <v>1516</v>
      </c>
      <c r="B1524" s="1" t="str">
        <f>"00475994"</f>
        <v>00475994</v>
      </c>
      <c r="C1524" s="1" t="s">
        <v>3</v>
      </c>
    </row>
    <row r="1525" spans="1:3" x14ac:dyDescent="0.25">
      <c r="A1525" s="1">
        <v>1517</v>
      </c>
      <c r="B1525" s="1" t="str">
        <f>"00476274"</f>
        <v>00476274</v>
      </c>
      <c r="C1525" s="1" t="s">
        <v>3</v>
      </c>
    </row>
    <row r="1526" spans="1:3" x14ac:dyDescent="0.25">
      <c r="A1526" s="1">
        <v>1518</v>
      </c>
      <c r="B1526" s="1" t="str">
        <f>"00476764"</f>
        <v>00476764</v>
      </c>
      <c r="C1526" s="1" t="s">
        <v>3</v>
      </c>
    </row>
    <row r="1527" spans="1:3" x14ac:dyDescent="0.25">
      <c r="A1527" s="1">
        <v>1519</v>
      </c>
      <c r="B1527" s="1" t="str">
        <f>"00476898"</f>
        <v>00476898</v>
      </c>
      <c r="C1527" s="1" t="s">
        <v>3</v>
      </c>
    </row>
    <row r="1528" spans="1:3" x14ac:dyDescent="0.25">
      <c r="A1528" s="1">
        <v>1520</v>
      </c>
      <c r="B1528" s="1" t="str">
        <f>"00477793"</f>
        <v>00477793</v>
      </c>
      <c r="C1528" s="1" t="s">
        <v>3</v>
      </c>
    </row>
    <row r="1529" spans="1:3" x14ac:dyDescent="0.25">
      <c r="A1529" s="1">
        <v>1521</v>
      </c>
      <c r="B1529" s="1" t="str">
        <f>"00477850"</f>
        <v>00477850</v>
      </c>
      <c r="C1529" s="1" t="s">
        <v>3</v>
      </c>
    </row>
    <row r="1530" spans="1:3" x14ac:dyDescent="0.25">
      <c r="A1530" s="1">
        <v>1522</v>
      </c>
      <c r="B1530" s="1" t="str">
        <f>"00477998"</f>
        <v>00477998</v>
      </c>
      <c r="C1530" s="1" t="s">
        <v>3</v>
      </c>
    </row>
    <row r="1531" spans="1:3" x14ac:dyDescent="0.25">
      <c r="A1531" s="1">
        <v>1523</v>
      </c>
      <c r="B1531" s="1" t="str">
        <f>"00478318"</f>
        <v>00478318</v>
      </c>
      <c r="C1531" s="1" t="s">
        <v>3</v>
      </c>
    </row>
    <row r="1532" spans="1:3" x14ac:dyDescent="0.25">
      <c r="A1532" s="1">
        <v>1524</v>
      </c>
      <c r="B1532" s="1" t="str">
        <f>"00478347"</f>
        <v>00478347</v>
      </c>
      <c r="C1532" s="1" t="s">
        <v>3</v>
      </c>
    </row>
    <row r="1533" spans="1:3" x14ac:dyDescent="0.25">
      <c r="A1533" s="1">
        <v>1525</v>
      </c>
      <c r="B1533" s="1" t="str">
        <f>"00478865"</f>
        <v>00478865</v>
      </c>
      <c r="C1533" s="1" t="s">
        <v>3</v>
      </c>
    </row>
    <row r="1534" spans="1:3" x14ac:dyDescent="0.25">
      <c r="A1534" s="1">
        <v>1526</v>
      </c>
      <c r="B1534" s="1" t="str">
        <f>"00478882"</f>
        <v>00478882</v>
      </c>
      <c r="C1534" s="1" t="s">
        <v>3</v>
      </c>
    </row>
    <row r="1535" spans="1:3" x14ac:dyDescent="0.25">
      <c r="A1535" s="1">
        <v>1527</v>
      </c>
      <c r="B1535" s="1" t="str">
        <f>"00478907"</f>
        <v>00478907</v>
      </c>
      <c r="C1535" s="1" t="s">
        <v>3</v>
      </c>
    </row>
    <row r="1536" spans="1:3" x14ac:dyDescent="0.25">
      <c r="A1536" s="1">
        <v>1528</v>
      </c>
      <c r="B1536" s="1" t="str">
        <f>"00479048"</f>
        <v>00479048</v>
      </c>
      <c r="C1536" s="1" t="s">
        <v>3</v>
      </c>
    </row>
    <row r="1537" spans="1:3" x14ac:dyDescent="0.25">
      <c r="A1537" s="1">
        <v>1529</v>
      </c>
      <c r="B1537" s="1" t="str">
        <f>"00479105"</f>
        <v>00479105</v>
      </c>
      <c r="C1537" s="1" t="s">
        <v>3</v>
      </c>
    </row>
    <row r="1538" spans="1:3" x14ac:dyDescent="0.25">
      <c r="A1538" s="1">
        <v>1530</v>
      </c>
      <c r="B1538" s="1" t="str">
        <f>"00479261"</f>
        <v>00479261</v>
      </c>
      <c r="C1538" s="1" t="s">
        <v>3</v>
      </c>
    </row>
    <row r="1539" spans="1:3" x14ac:dyDescent="0.25">
      <c r="A1539" s="1">
        <v>1531</v>
      </c>
      <c r="B1539" s="1" t="str">
        <f>"00479264"</f>
        <v>00479264</v>
      </c>
      <c r="C1539" s="1" t="s">
        <v>3</v>
      </c>
    </row>
    <row r="1540" spans="1:3" x14ac:dyDescent="0.25">
      <c r="A1540" s="1">
        <v>1532</v>
      </c>
      <c r="B1540" s="1" t="str">
        <f>"00479275"</f>
        <v>00479275</v>
      </c>
      <c r="C1540" s="1" t="s">
        <v>3</v>
      </c>
    </row>
    <row r="1541" spans="1:3" x14ac:dyDescent="0.25">
      <c r="A1541" s="1">
        <v>1533</v>
      </c>
      <c r="B1541" s="1" t="str">
        <f>"00480497"</f>
        <v>00480497</v>
      </c>
      <c r="C1541" s="1" t="s">
        <v>3</v>
      </c>
    </row>
    <row r="1542" spans="1:3" x14ac:dyDescent="0.25">
      <c r="A1542" s="1">
        <v>1534</v>
      </c>
      <c r="B1542" s="1" t="str">
        <f>"00480850"</f>
        <v>00480850</v>
      </c>
      <c r="C1542" s="1" t="s">
        <v>3</v>
      </c>
    </row>
    <row r="1543" spans="1:3" x14ac:dyDescent="0.25">
      <c r="A1543" s="1">
        <v>1535</v>
      </c>
      <c r="B1543" s="1" t="str">
        <f>"00480964"</f>
        <v>00480964</v>
      </c>
      <c r="C1543" s="1" t="s">
        <v>3</v>
      </c>
    </row>
    <row r="1544" spans="1:3" x14ac:dyDescent="0.25">
      <c r="A1544" s="1">
        <v>1536</v>
      </c>
      <c r="B1544" s="1" t="str">
        <f>"00481035"</f>
        <v>00481035</v>
      </c>
      <c r="C1544" s="1" t="s">
        <v>3</v>
      </c>
    </row>
    <row r="1545" spans="1:3" x14ac:dyDescent="0.25">
      <c r="A1545" s="1">
        <v>1537</v>
      </c>
      <c r="B1545" s="1" t="str">
        <f>"00481366"</f>
        <v>00481366</v>
      </c>
      <c r="C1545" s="1" t="s">
        <v>3</v>
      </c>
    </row>
    <row r="1546" spans="1:3" x14ac:dyDescent="0.25">
      <c r="A1546" s="1">
        <v>1538</v>
      </c>
      <c r="B1546" s="1" t="str">
        <f>"00481391"</f>
        <v>00481391</v>
      </c>
      <c r="C1546" s="1" t="s">
        <v>3</v>
      </c>
    </row>
    <row r="1547" spans="1:3" x14ac:dyDescent="0.25">
      <c r="A1547" s="1">
        <v>1539</v>
      </c>
      <c r="B1547" s="1" t="str">
        <f>"00481574"</f>
        <v>00481574</v>
      </c>
      <c r="C1547" s="1" t="s">
        <v>3</v>
      </c>
    </row>
    <row r="1548" spans="1:3" x14ac:dyDescent="0.25">
      <c r="A1548" s="1">
        <v>1540</v>
      </c>
      <c r="B1548" s="1" t="str">
        <f>"00481764"</f>
        <v>00481764</v>
      </c>
      <c r="C1548" s="1" t="s">
        <v>3</v>
      </c>
    </row>
    <row r="1549" spans="1:3" x14ac:dyDescent="0.25">
      <c r="A1549" s="1">
        <v>1541</v>
      </c>
      <c r="B1549" s="1" t="str">
        <f>"00481818"</f>
        <v>00481818</v>
      </c>
      <c r="C1549" s="1" t="s">
        <v>3</v>
      </c>
    </row>
    <row r="1550" spans="1:3" x14ac:dyDescent="0.25">
      <c r="A1550" s="1">
        <v>1542</v>
      </c>
      <c r="B1550" s="1" t="str">
        <f>"00481830"</f>
        <v>00481830</v>
      </c>
      <c r="C1550" s="1" t="s">
        <v>3</v>
      </c>
    </row>
    <row r="1551" spans="1:3" x14ac:dyDescent="0.25">
      <c r="A1551" s="1">
        <v>1543</v>
      </c>
      <c r="B1551" s="1" t="str">
        <f>"00481917"</f>
        <v>00481917</v>
      </c>
      <c r="C1551" s="1" t="s">
        <v>3</v>
      </c>
    </row>
    <row r="1552" spans="1:3" x14ac:dyDescent="0.25">
      <c r="A1552" s="1">
        <v>1544</v>
      </c>
      <c r="B1552" s="1" t="str">
        <f>"00481996"</f>
        <v>00481996</v>
      </c>
      <c r="C1552" s="1" t="s">
        <v>3</v>
      </c>
    </row>
    <row r="1553" spans="1:3" x14ac:dyDescent="0.25">
      <c r="A1553" s="1">
        <v>1545</v>
      </c>
      <c r="B1553" s="1" t="str">
        <f>"00482014"</f>
        <v>00482014</v>
      </c>
      <c r="C1553" s="1" t="s">
        <v>3</v>
      </c>
    </row>
    <row r="1554" spans="1:3" x14ac:dyDescent="0.25">
      <c r="A1554" s="1">
        <v>1546</v>
      </c>
      <c r="B1554" s="1" t="str">
        <f>"00482341"</f>
        <v>00482341</v>
      </c>
      <c r="C1554" s="1" t="s">
        <v>3</v>
      </c>
    </row>
    <row r="1555" spans="1:3" x14ac:dyDescent="0.25">
      <c r="A1555" s="1">
        <v>1547</v>
      </c>
      <c r="B1555" s="1" t="str">
        <f>"00482634"</f>
        <v>00482634</v>
      </c>
      <c r="C1555" s="1" t="s">
        <v>3</v>
      </c>
    </row>
    <row r="1556" spans="1:3" x14ac:dyDescent="0.25">
      <c r="A1556" s="1">
        <v>1548</v>
      </c>
      <c r="B1556" s="1" t="str">
        <f>"00482670"</f>
        <v>00482670</v>
      </c>
      <c r="C1556" s="1" t="s">
        <v>3</v>
      </c>
    </row>
    <row r="1557" spans="1:3" x14ac:dyDescent="0.25">
      <c r="A1557" s="1">
        <v>1549</v>
      </c>
      <c r="B1557" s="1" t="str">
        <f>"00482736"</f>
        <v>00482736</v>
      </c>
      <c r="C1557" s="1" t="s">
        <v>3</v>
      </c>
    </row>
    <row r="1558" spans="1:3" x14ac:dyDescent="0.25">
      <c r="A1558" s="1">
        <v>1550</v>
      </c>
      <c r="B1558" s="1" t="str">
        <f>"00482809"</f>
        <v>00482809</v>
      </c>
      <c r="C1558" s="1" t="s">
        <v>3</v>
      </c>
    </row>
    <row r="1559" spans="1:3" x14ac:dyDescent="0.25">
      <c r="A1559" s="1">
        <v>1551</v>
      </c>
      <c r="B1559" s="1" t="str">
        <f>"00482985"</f>
        <v>00482985</v>
      </c>
      <c r="C1559" s="1" t="s">
        <v>3</v>
      </c>
    </row>
    <row r="1560" spans="1:3" x14ac:dyDescent="0.25">
      <c r="A1560" s="1">
        <v>1552</v>
      </c>
      <c r="B1560" s="1" t="str">
        <f>"00483085"</f>
        <v>00483085</v>
      </c>
      <c r="C1560" s="1" t="s">
        <v>3</v>
      </c>
    </row>
    <row r="1561" spans="1:3" x14ac:dyDescent="0.25">
      <c r="A1561" s="1">
        <v>1553</v>
      </c>
      <c r="B1561" s="1" t="str">
        <f>"00483245"</f>
        <v>00483245</v>
      </c>
      <c r="C1561" s="1" t="s">
        <v>3</v>
      </c>
    </row>
    <row r="1562" spans="1:3" x14ac:dyDescent="0.25">
      <c r="A1562" s="1">
        <v>1554</v>
      </c>
      <c r="B1562" s="1" t="str">
        <f>"00483397"</f>
        <v>00483397</v>
      </c>
      <c r="C1562" s="1" t="s">
        <v>3</v>
      </c>
    </row>
    <row r="1563" spans="1:3" x14ac:dyDescent="0.25">
      <c r="A1563" s="1">
        <v>1555</v>
      </c>
      <c r="B1563" s="1" t="str">
        <f>"00483417"</f>
        <v>00483417</v>
      </c>
      <c r="C1563" s="1" t="s">
        <v>3</v>
      </c>
    </row>
    <row r="1564" spans="1:3" x14ac:dyDescent="0.25">
      <c r="A1564" s="1">
        <v>1556</v>
      </c>
      <c r="B1564" s="1" t="str">
        <f>"00483691"</f>
        <v>00483691</v>
      </c>
      <c r="C1564" s="1" t="s">
        <v>3</v>
      </c>
    </row>
    <row r="1565" spans="1:3" x14ac:dyDescent="0.25">
      <c r="A1565" s="1">
        <v>1557</v>
      </c>
      <c r="B1565" s="1" t="str">
        <f>"00483698"</f>
        <v>00483698</v>
      </c>
      <c r="C1565" s="1" t="s">
        <v>3</v>
      </c>
    </row>
    <row r="1566" spans="1:3" x14ac:dyDescent="0.25">
      <c r="A1566" s="1">
        <v>1558</v>
      </c>
      <c r="B1566" s="1" t="str">
        <f>"00483816"</f>
        <v>00483816</v>
      </c>
      <c r="C1566" s="1" t="s">
        <v>3</v>
      </c>
    </row>
    <row r="1567" spans="1:3" x14ac:dyDescent="0.25">
      <c r="A1567" s="1">
        <v>1559</v>
      </c>
      <c r="B1567" s="1" t="str">
        <f>"00484028"</f>
        <v>00484028</v>
      </c>
      <c r="C1567" s="1" t="s">
        <v>3</v>
      </c>
    </row>
    <row r="1568" spans="1:3" x14ac:dyDescent="0.25">
      <c r="A1568" s="1">
        <v>1560</v>
      </c>
      <c r="B1568" s="1" t="str">
        <f>"00484263"</f>
        <v>00484263</v>
      </c>
      <c r="C1568" s="1" t="s">
        <v>3</v>
      </c>
    </row>
    <row r="1569" spans="1:3" x14ac:dyDescent="0.25">
      <c r="A1569" s="1">
        <v>1561</v>
      </c>
      <c r="B1569" s="1" t="str">
        <f>"00484310"</f>
        <v>00484310</v>
      </c>
      <c r="C1569" s="1" t="s">
        <v>3</v>
      </c>
    </row>
    <row r="1570" spans="1:3" x14ac:dyDescent="0.25">
      <c r="A1570" s="1">
        <v>1562</v>
      </c>
      <c r="B1570" s="1" t="str">
        <f>"00484475"</f>
        <v>00484475</v>
      </c>
      <c r="C1570" s="1" t="s">
        <v>3</v>
      </c>
    </row>
    <row r="1571" spans="1:3" x14ac:dyDescent="0.25">
      <c r="A1571" s="1">
        <v>1563</v>
      </c>
      <c r="B1571" s="1" t="str">
        <f>"00484703"</f>
        <v>00484703</v>
      </c>
      <c r="C1571" s="1" t="s">
        <v>3</v>
      </c>
    </row>
    <row r="1572" spans="1:3" x14ac:dyDescent="0.25">
      <c r="A1572" s="1">
        <v>1564</v>
      </c>
      <c r="B1572" s="1" t="str">
        <f>"00484757"</f>
        <v>00484757</v>
      </c>
      <c r="C1572" s="1" t="s">
        <v>3</v>
      </c>
    </row>
    <row r="1573" spans="1:3" x14ac:dyDescent="0.25">
      <c r="A1573" s="1">
        <v>1565</v>
      </c>
      <c r="B1573" s="1" t="str">
        <f>"00484779"</f>
        <v>00484779</v>
      </c>
      <c r="C1573" s="1" t="s">
        <v>3</v>
      </c>
    </row>
    <row r="1574" spans="1:3" x14ac:dyDescent="0.25">
      <c r="A1574" s="1">
        <v>1566</v>
      </c>
      <c r="B1574" s="1" t="str">
        <f>"00484836"</f>
        <v>00484836</v>
      </c>
      <c r="C1574" s="1" t="s">
        <v>3</v>
      </c>
    </row>
    <row r="1575" spans="1:3" x14ac:dyDescent="0.25">
      <c r="A1575" s="1">
        <v>1567</v>
      </c>
      <c r="B1575" s="1" t="str">
        <f>"00484846"</f>
        <v>00484846</v>
      </c>
      <c r="C1575" s="1" t="s">
        <v>3</v>
      </c>
    </row>
    <row r="1576" spans="1:3" x14ac:dyDescent="0.25">
      <c r="A1576" s="1">
        <v>1568</v>
      </c>
      <c r="B1576" s="1" t="str">
        <f>"00484990"</f>
        <v>00484990</v>
      </c>
      <c r="C1576" s="1" t="s">
        <v>3</v>
      </c>
    </row>
    <row r="1577" spans="1:3" x14ac:dyDescent="0.25">
      <c r="A1577" s="1">
        <v>1569</v>
      </c>
      <c r="B1577" s="1" t="str">
        <f>"00485459"</f>
        <v>00485459</v>
      </c>
      <c r="C1577" s="1" t="s">
        <v>3</v>
      </c>
    </row>
    <row r="1578" spans="1:3" x14ac:dyDescent="0.25">
      <c r="A1578" s="1">
        <v>1570</v>
      </c>
      <c r="B1578" s="1" t="str">
        <f>"00485476"</f>
        <v>00485476</v>
      </c>
      <c r="C1578" s="1" t="s">
        <v>3</v>
      </c>
    </row>
    <row r="1579" spans="1:3" x14ac:dyDescent="0.25">
      <c r="A1579" s="1">
        <v>1571</v>
      </c>
      <c r="B1579" s="1" t="str">
        <f>"00485502"</f>
        <v>00485502</v>
      </c>
      <c r="C1579" s="1" t="s">
        <v>3</v>
      </c>
    </row>
    <row r="1580" spans="1:3" x14ac:dyDescent="0.25">
      <c r="A1580" s="1">
        <v>1572</v>
      </c>
      <c r="B1580" s="1" t="str">
        <f>"00485538"</f>
        <v>00485538</v>
      </c>
      <c r="C1580" s="1" t="s">
        <v>3</v>
      </c>
    </row>
    <row r="1581" spans="1:3" x14ac:dyDescent="0.25">
      <c r="A1581" s="1">
        <v>1573</v>
      </c>
      <c r="B1581" s="1" t="str">
        <f>"00485660"</f>
        <v>00485660</v>
      </c>
      <c r="C1581" s="1" t="s">
        <v>3</v>
      </c>
    </row>
    <row r="1582" spans="1:3" x14ac:dyDescent="0.25">
      <c r="A1582" s="1">
        <v>1574</v>
      </c>
      <c r="B1582" s="1" t="str">
        <f>"00485768"</f>
        <v>00485768</v>
      </c>
      <c r="C1582" s="1" t="s">
        <v>3</v>
      </c>
    </row>
    <row r="1583" spans="1:3" x14ac:dyDescent="0.25">
      <c r="A1583" s="1">
        <v>1575</v>
      </c>
      <c r="B1583" s="1" t="str">
        <f>"00485800"</f>
        <v>00485800</v>
      </c>
      <c r="C1583" s="1" t="s">
        <v>3</v>
      </c>
    </row>
    <row r="1584" spans="1:3" x14ac:dyDescent="0.25">
      <c r="A1584" s="1">
        <v>1576</v>
      </c>
      <c r="B1584" s="1" t="str">
        <f>"00485835"</f>
        <v>00485835</v>
      </c>
      <c r="C1584" s="1" t="s">
        <v>3</v>
      </c>
    </row>
    <row r="1585" spans="1:3" x14ac:dyDescent="0.25">
      <c r="A1585" s="1">
        <v>1577</v>
      </c>
      <c r="B1585" s="1" t="str">
        <f>"00486221"</f>
        <v>00486221</v>
      </c>
      <c r="C1585" s="1" t="s">
        <v>3</v>
      </c>
    </row>
    <row r="1586" spans="1:3" x14ac:dyDescent="0.25">
      <c r="A1586" s="1">
        <v>1578</v>
      </c>
      <c r="B1586" s="1" t="str">
        <f>"00486305"</f>
        <v>00486305</v>
      </c>
      <c r="C1586" s="1" t="s">
        <v>3</v>
      </c>
    </row>
    <row r="1587" spans="1:3" x14ac:dyDescent="0.25">
      <c r="A1587" s="1">
        <v>1579</v>
      </c>
      <c r="B1587" s="1" t="str">
        <f>"00486657"</f>
        <v>00486657</v>
      </c>
      <c r="C1587" s="1" t="s">
        <v>3</v>
      </c>
    </row>
    <row r="1588" spans="1:3" x14ac:dyDescent="0.25">
      <c r="A1588" s="1">
        <v>1580</v>
      </c>
      <c r="B1588" s="1" t="str">
        <f>"00486721"</f>
        <v>00486721</v>
      </c>
      <c r="C1588" s="1" t="s">
        <v>3</v>
      </c>
    </row>
    <row r="1589" spans="1:3" x14ac:dyDescent="0.25">
      <c r="A1589" s="1">
        <v>1581</v>
      </c>
      <c r="B1589" s="1" t="str">
        <f>"00486739"</f>
        <v>00486739</v>
      </c>
      <c r="C1589" s="1" t="s">
        <v>3</v>
      </c>
    </row>
    <row r="1590" spans="1:3" x14ac:dyDescent="0.25">
      <c r="A1590" s="1">
        <v>1582</v>
      </c>
      <c r="B1590" s="1" t="str">
        <f>"00486905"</f>
        <v>00486905</v>
      </c>
      <c r="C1590" s="1" t="s">
        <v>3</v>
      </c>
    </row>
    <row r="1591" spans="1:3" x14ac:dyDescent="0.25">
      <c r="A1591" s="1">
        <v>1583</v>
      </c>
      <c r="B1591" s="1" t="str">
        <f>"00486943"</f>
        <v>00486943</v>
      </c>
      <c r="C1591" s="1" t="s">
        <v>3</v>
      </c>
    </row>
    <row r="1592" spans="1:3" x14ac:dyDescent="0.25">
      <c r="A1592" s="1">
        <v>1584</v>
      </c>
      <c r="B1592" s="1" t="str">
        <f>"00487144"</f>
        <v>00487144</v>
      </c>
      <c r="C1592" s="1" t="s">
        <v>3</v>
      </c>
    </row>
    <row r="1593" spans="1:3" x14ac:dyDescent="0.25">
      <c r="A1593" s="1">
        <v>1585</v>
      </c>
      <c r="B1593" s="1" t="str">
        <f>"00487221"</f>
        <v>00487221</v>
      </c>
      <c r="C1593" s="1" t="s">
        <v>3</v>
      </c>
    </row>
    <row r="1594" spans="1:3" x14ac:dyDescent="0.25">
      <c r="A1594" s="1">
        <v>1586</v>
      </c>
      <c r="B1594" s="1" t="str">
        <f>"00487634"</f>
        <v>00487634</v>
      </c>
      <c r="C1594" s="1" t="s">
        <v>3</v>
      </c>
    </row>
    <row r="1595" spans="1:3" x14ac:dyDescent="0.25">
      <c r="A1595" s="1">
        <v>1587</v>
      </c>
      <c r="B1595" s="1" t="str">
        <f>"00487642"</f>
        <v>00487642</v>
      </c>
      <c r="C1595" s="1" t="s">
        <v>3</v>
      </c>
    </row>
    <row r="1596" spans="1:3" x14ac:dyDescent="0.25">
      <c r="A1596" s="1">
        <v>1588</v>
      </c>
      <c r="B1596" s="1" t="str">
        <f>"00487956"</f>
        <v>00487956</v>
      </c>
      <c r="C1596" s="1" t="s">
        <v>3</v>
      </c>
    </row>
    <row r="1597" spans="1:3" x14ac:dyDescent="0.25">
      <c r="A1597" s="1">
        <v>1589</v>
      </c>
      <c r="B1597" s="1" t="str">
        <f>"00488345"</f>
        <v>00488345</v>
      </c>
      <c r="C1597" s="1" t="s">
        <v>3</v>
      </c>
    </row>
    <row r="1598" spans="1:3" x14ac:dyDescent="0.25">
      <c r="A1598" s="1">
        <v>1590</v>
      </c>
      <c r="B1598" s="1" t="str">
        <f>"00488355"</f>
        <v>00488355</v>
      </c>
      <c r="C1598" s="1" t="s">
        <v>3</v>
      </c>
    </row>
    <row r="1599" spans="1:3" x14ac:dyDescent="0.25">
      <c r="A1599" s="1">
        <v>1591</v>
      </c>
      <c r="B1599" s="1" t="str">
        <f>"00488392"</f>
        <v>00488392</v>
      </c>
      <c r="C1599" s="1" t="s">
        <v>3</v>
      </c>
    </row>
    <row r="1600" spans="1:3" x14ac:dyDescent="0.25">
      <c r="A1600" s="1">
        <v>1592</v>
      </c>
      <c r="B1600" s="1" t="str">
        <f>"00489077"</f>
        <v>00489077</v>
      </c>
      <c r="C1600" s="1" t="s">
        <v>3</v>
      </c>
    </row>
    <row r="1601" spans="1:3" x14ac:dyDescent="0.25">
      <c r="A1601" s="1">
        <v>1593</v>
      </c>
      <c r="B1601" s="1" t="str">
        <f>"00489129"</f>
        <v>00489129</v>
      </c>
      <c r="C1601" s="1" t="s">
        <v>3</v>
      </c>
    </row>
    <row r="1602" spans="1:3" x14ac:dyDescent="0.25">
      <c r="A1602" s="1">
        <v>1594</v>
      </c>
      <c r="B1602" s="1" t="str">
        <f>"00489144"</f>
        <v>00489144</v>
      </c>
      <c r="C1602" s="1" t="s">
        <v>3</v>
      </c>
    </row>
    <row r="1603" spans="1:3" x14ac:dyDescent="0.25">
      <c r="A1603" s="1">
        <v>1595</v>
      </c>
      <c r="B1603" s="1" t="str">
        <f>"00489324"</f>
        <v>00489324</v>
      </c>
      <c r="C1603" s="1" t="s">
        <v>3</v>
      </c>
    </row>
    <row r="1604" spans="1:3" x14ac:dyDescent="0.25">
      <c r="A1604" s="1">
        <v>1596</v>
      </c>
      <c r="B1604" s="1" t="str">
        <f>"00489424"</f>
        <v>00489424</v>
      </c>
      <c r="C1604" s="1" t="s">
        <v>3</v>
      </c>
    </row>
    <row r="1605" spans="1:3" x14ac:dyDescent="0.25">
      <c r="A1605" s="1">
        <v>1597</v>
      </c>
      <c r="B1605" s="1" t="str">
        <f>"00489573"</f>
        <v>00489573</v>
      </c>
      <c r="C1605" s="1" t="s">
        <v>3</v>
      </c>
    </row>
    <row r="1606" spans="1:3" x14ac:dyDescent="0.25">
      <c r="A1606" s="1">
        <v>1598</v>
      </c>
      <c r="B1606" s="1" t="str">
        <f>"00489756"</f>
        <v>00489756</v>
      </c>
      <c r="C1606" s="1" t="s">
        <v>3</v>
      </c>
    </row>
    <row r="1607" spans="1:3" x14ac:dyDescent="0.25">
      <c r="A1607" s="1">
        <v>1599</v>
      </c>
      <c r="B1607" s="1" t="str">
        <f>"00489789"</f>
        <v>00489789</v>
      </c>
      <c r="C1607" s="1" t="s">
        <v>3</v>
      </c>
    </row>
    <row r="1608" spans="1:3" x14ac:dyDescent="0.25">
      <c r="A1608" s="1">
        <v>1600</v>
      </c>
      <c r="B1608" s="1" t="str">
        <f>"00489792"</f>
        <v>00489792</v>
      </c>
      <c r="C1608" s="1" t="s">
        <v>3</v>
      </c>
    </row>
    <row r="1609" spans="1:3" x14ac:dyDescent="0.25">
      <c r="A1609" s="1">
        <v>1601</v>
      </c>
      <c r="B1609" s="1" t="str">
        <f>"00489927"</f>
        <v>00489927</v>
      </c>
      <c r="C1609" s="1" t="s">
        <v>3</v>
      </c>
    </row>
    <row r="1610" spans="1:3" x14ac:dyDescent="0.25">
      <c r="A1610" s="1">
        <v>1602</v>
      </c>
      <c r="B1610" s="1" t="str">
        <f>"00489975"</f>
        <v>00489975</v>
      </c>
      <c r="C1610" s="1" t="s">
        <v>3</v>
      </c>
    </row>
    <row r="1611" spans="1:3" x14ac:dyDescent="0.25">
      <c r="A1611" s="1">
        <v>1603</v>
      </c>
      <c r="B1611" s="1" t="str">
        <f>"00490033"</f>
        <v>00490033</v>
      </c>
      <c r="C1611" s="1" t="s">
        <v>3</v>
      </c>
    </row>
    <row r="1612" spans="1:3" x14ac:dyDescent="0.25">
      <c r="A1612" s="1">
        <v>1604</v>
      </c>
      <c r="B1612" s="1" t="str">
        <f>"00490213"</f>
        <v>00490213</v>
      </c>
      <c r="C1612" s="1" t="s">
        <v>3</v>
      </c>
    </row>
    <row r="1613" spans="1:3" x14ac:dyDescent="0.25">
      <c r="A1613" s="1">
        <v>1605</v>
      </c>
      <c r="B1613" s="1" t="str">
        <f>"00490342"</f>
        <v>00490342</v>
      </c>
      <c r="C1613" s="1" t="s">
        <v>3</v>
      </c>
    </row>
    <row r="1614" spans="1:3" x14ac:dyDescent="0.25">
      <c r="A1614" s="1">
        <v>1606</v>
      </c>
      <c r="B1614" s="1" t="str">
        <f>"00490602"</f>
        <v>00490602</v>
      </c>
      <c r="C1614" s="1" t="s">
        <v>3</v>
      </c>
    </row>
    <row r="1615" spans="1:3" x14ac:dyDescent="0.25">
      <c r="A1615" s="1">
        <v>1607</v>
      </c>
      <c r="B1615" s="1" t="str">
        <f>"00490695"</f>
        <v>00490695</v>
      </c>
      <c r="C1615" s="1" t="s">
        <v>3</v>
      </c>
    </row>
    <row r="1616" spans="1:3" x14ac:dyDescent="0.25">
      <c r="A1616" s="1">
        <v>1608</v>
      </c>
      <c r="B1616" s="1" t="str">
        <f>"00490809"</f>
        <v>00490809</v>
      </c>
      <c r="C1616" s="1" t="s">
        <v>3</v>
      </c>
    </row>
    <row r="1617" spans="1:3" x14ac:dyDescent="0.25">
      <c r="A1617" s="1">
        <v>1609</v>
      </c>
      <c r="B1617" s="1" t="str">
        <f>"00490830"</f>
        <v>00490830</v>
      </c>
      <c r="C1617" s="1" t="s">
        <v>3</v>
      </c>
    </row>
    <row r="1618" spans="1:3" x14ac:dyDescent="0.25">
      <c r="A1618" s="1">
        <v>1610</v>
      </c>
      <c r="B1618" s="1" t="str">
        <f>"00490837"</f>
        <v>00490837</v>
      </c>
      <c r="C1618" s="1" t="s">
        <v>3</v>
      </c>
    </row>
    <row r="1619" spans="1:3" x14ac:dyDescent="0.25">
      <c r="A1619" s="1">
        <v>1611</v>
      </c>
      <c r="B1619" s="1" t="str">
        <f>"00491058"</f>
        <v>00491058</v>
      </c>
      <c r="C1619" s="1" t="s">
        <v>3</v>
      </c>
    </row>
    <row r="1620" spans="1:3" x14ac:dyDescent="0.25">
      <c r="A1620" s="1">
        <v>1612</v>
      </c>
      <c r="B1620" s="1" t="str">
        <f>"00491072"</f>
        <v>00491072</v>
      </c>
      <c r="C1620" s="1" t="s">
        <v>3</v>
      </c>
    </row>
    <row r="1621" spans="1:3" x14ac:dyDescent="0.25">
      <c r="A1621" s="1">
        <v>1613</v>
      </c>
      <c r="B1621" s="1" t="str">
        <f>"00491198"</f>
        <v>00491198</v>
      </c>
      <c r="C1621" s="1" t="s">
        <v>3</v>
      </c>
    </row>
    <row r="1622" spans="1:3" x14ac:dyDescent="0.25">
      <c r="A1622" s="1">
        <v>1614</v>
      </c>
      <c r="B1622" s="1" t="str">
        <f>"00491214"</f>
        <v>00491214</v>
      </c>
      <c r="C1622" s="1" t="s">
        <v>3</v>
      </c>
    </row>
    <row r="1623" spans="1:3" x14ac:dyDescent="0.25">
      <c r="A1623" s="1">
        <v>1615</v>
      </c>
      <c r="B1623" s="1" t="str">
        <f>"00491327"</f>
        <v>00491327</v>
      </c>
      <c r="C1623" s="1" t="s">
        <v>3</v>
      </c>
    </row>
    <row r="1624" spans="1:3" x14ac:dyDescent="0.25">
      <c r="A1624" s="1">
        <v>1616</v>
      </c>
      <c r="B1624" s="1" t="str">
        <f>"00491372"</f>
        <v>00491372</v>
      </c>
      <c r="C1624" s="1" t="s">
        <v>3</v>
      </c>
    </row>
    <row r="1625" spans="1:3" x14ac:dyDescent="0.25">
      <c r="A1625" s="1">
        <v>1617</v>
      </c>
      <c r="B1625" s="1" t="str">
        <f>"00491523"</f>
        <v>00491523</v>
      </c>
      <c r="C1625" s="1" t="s">
        <v>3</v>
      </c>
    </row>
    <row r="1626" spans="1:3" x14ac:dyDescent="0.25">
      <c r="A1626" s="1">
        <v>1618</v>
      </c>
      <c r="B1626" s="1" t="str">
        <f>"00491554"</f>
        <v>00491554</v>
      </c>
      <c r="C1626" s="1" t="s">
        <v>3</v>
      </c>
    </row>
    <row r="1627" spans="1:3" x14ac:dyDescent="0.25">
      <c r="A1627" s="1">
        <v>1619</v>
      </c>
      <c r="B1627" s="1" t="str">
        <f>"00491606"</f>
        <v>00491606</v>
      </c>
      <c r="C1627" s="1" t="s">
        <v>3</v>
      </c>
    </row>
    <row r="1628" spans="1:3" x14ac:dyDescent="0.25">
      <c r="A1628" s="1">
        <v>1620</v>
      </c>
      <c r="B1628" s="1" t="str">
        <f>"00491718"</f>
        <v>00491718</v>
      </c>
      <c r="C1628" s="1" t="s">
        <v>3</v>
      </c>
    </row>
    <row r="1629" spans="1:3" x14ac:dyDescent="0.25">
      <c r="A1629" s="1">
        <v>1621</v>
      </c>
      <c r="B1629" s="1" t="str">
        <f>"00491767"</f>
        <v>00491767</v>
      </c>
      <c r="C1629" s="1" t="s">
        <v>3</v>
      </c>
    </row>
    <row r="1630" spans="1:3" x14ac:dyDescent="0.25">
      <c r="A1630" s="1">
        <v>1622</v>
      </c>
      <c r="B1630" s="1" t="str">
        <f>"00491989"</f>
        <v>00491989</v>
      </c>
      <c r="C1630" s="1" t="s">
        <v>3</v>
      </c>
    </row>
    <row r="1631" spans="1:3" x14ac:dyDescent="0.25">
      <c r="A1631" s="1">
        <v>1623</v>
      </c>
      <c r="B1631" s="1" t="str">
        <f>"00492030"</f>
        <v>00492030</v>
      </c>
      <c r="C1631" s="1" t="s">
        <v>3</v>
      </c>
    </row>
    <row r="1632" spans="1:3" x14ac:dyDescent="0.25">
      <c r="A1632" s="1">
        <v>1624</v>
      </c>
      <c r="B1632" s="1" t="str">
        <f>"00492101"</f>
        <v>00492101</v>
      </c>
      <c r="C1632" s="1" t="s">
        <v>3</v>
      </c>
    </row>
    <row r="1633" spans="1:3" x14ac:dyDescent="0.25">
      <c r="A1633" s="1">
        <v>1625</v>
      </c>
      <c r="B1633" s="1" t="str">
        <f>"00492156"</f>
        <v>00492156</v>
      </c>
      <c r="C1633" s="1" t="s">
        <v>3</v>
      </c>
    </row>
    <row r="1634" spans="1:3" x14ac:dyDescent="0.25">
      <c r="A1634" s="1">
        <v>1626</v>
      </c>
      <c r="B1634" s="1" t="str">
        <f>"00492159"</f>
        <v>00492159</v>
      </c>
      <c r="C1634" s="1" t="s">
        <v>3</v>
      </c>
    </row>
    <row r="1635" spans="1:3" x14ac:dyDescent="0.25">
      <c r="A1635" s="1">
        <v>1627</v>
      </c>
      <c r="B1635" s="1" t="str">
        <f>"00492298"</f>
        <v>00492298</v>
      </c>
      <c r="C1635" s="1" t="s">
        <v>3</v>
      </c>
    </row>
    <row r="1636" spans="1:3" x14ac:dyDescent="0.25">
      <c r="A1636" s="1">
        <v>1628</v>
      </c>
      <c r="B1636" s="1" t="str">
        <f>"00492320"</f>
        <v>00492320</v>
      </c>
      <c r="C1636" s="1" t="s">
        <v>3</v>
      </c>
    </row>
    <row r="1637" spans="1:3" x14ac:dyDescent="0.25">
      <c r="A1637" s="1">
        <v>1629</v>
      </c>
      <c r="B1637" s="1" t="str">
        <f>"00492377"</f>
        <v>00492377</v>
      </c>
      <c r="C1637" s="1" t="s">
        <v>3</v>
      </c>
    </row>
    <row r="1638" spans="1:3" x14ac:dyDescent="0.25">
      <c r="A1638" s="1">
        <v>1630</v>
      </c>
      <c r="B1638" s="1" t="str">
        <f>"00492397"</f>
        <v>00492397</v>
      </c>
      <c r="C1638" s="1" t="s">
        <v>3</v>
      </c>
    </row>
    <row r="1639" spans="1:3" x14ac:dyDescent="0.25">
      <c r="A1639" s="1">
        <v>1631</v>
      </c>
      <c r="B1639" s="1" t="str">
        <f>"00492415"</f>
        <v>00492415</v>
      </c>
      <c r="C1639" s="1" t="s">
        <v>3</v>
      </c>
    </row>
    <row r="1640" spans="1:3" x14ac:dyDescent="0.25">
      <c r="A1640" s="1">
        <v>1632</v>
      </c>
      <c r="B1640" s="1" t="str">
        <f>"00492449"</f>
        <v>00492449</v>
      </c>
      <c r="C1640" s="1" t="s">
        <v>3</v>
      </c>
    </row>
    <row r="1641" spans="1:3" x14ac:dyDescent="0.25">
      <c r="A1641" s="1">
        <v>1633</v>
      </c>
      <c r="B1641" s="1" t="str">
        <f>"00492474"</f>
        <v>00492474</v>
      </c>
      <c r="C1641" s="1" t="s">
        <v>3</v>
      </c>
    </row>
    <row r="1642" spans="1:3" x14ac:dyDescent="0.25">
      <c r="A1642" s="1">
        <v>1634</v>
      </c>
      <c r="B1642" s="1" t="str">
        <f>"00492555"</f>
        <v>00492555</v>
      </c>
      <c r="C1642" s="1" t="s">
        <v>3</v>
      </c>
    </row>
    <row r="1643" spans="1:3" x14ac:dyDescent="0.25">
      <c r="A1643" s="1">
        <v>1635</v>
      </c>
      <c r="B1643" s="1" t="str">
        <f>"00492667"</f>
        <v>00492667</v>
      </c>
      <c r="C1643" s="1" t="s">
        <v>3</v>
      </c>
    </row>
    <row r="1644" spans="1:3" x14ac:dyDescent="0.25">
      <c r="A1644" s="1">
        <v>1636</v>
      </c>
      <c r="B1644" s="1" t="str">
        <f>"00492731"</f>
        <v>00492731</v>
      </c>
      <c r="C1644" s="1" t="s">
        <v>3</v>
      </c>
    </row>
    <row r="1645" spans="1:3" x14ac:dyDescent="0.25">
      <c r="A1645" s="1">
        <v>1637</v>
      </c>
      <c r="B1645" s="1" t="str">
        <f>"00492894"</f>
        <v>00492894</v>
      </c>
      <c r="C1645" s="1" t="s">
        <v>3</v>
      </c>
    </row>
    <row r="1646" spans="1:3" x14ac:dyDescent="0.25">
      <c r="A1646" s="1">
        <v>1638</v>
      </c>
      <c r="B1646" s="1" t="str">
        <f>"00492924"</f>
        <v>00492924</v>
      </c>
      <c r="C1646" s="1" t="s">
        <v>3</v>
      </c>
    </row>
    <row r="1647" spans="1:3" x14ac:dyDescent="0.25">
      <c r="A1647" s="1">
        <v>1639</v>
      </c>
      <c r="B1647" s="1" t="str">
        <f>"00492969"</f>
        <v>00492969</v>
      </c>
      <c r="C1647" s="1" t="s">
        <v>3</v>
      </c>
    </row>
    <row r="1648" spans="1:3" x14ac:dyDescent="0.25">
      <c r="A1648" s="1">
        <v>1640</v>
      </c>
      <c r="B1648" s="1" t="str">
        <f>"00492986"</f>
        <v>00492986</v>
      </c>
      <c r="C1648" s="1" t="s">
        <v>3</v>
      </c>
    </row>
    <row r="1649" spans="1:3" x14ac:dyDescent="0.25">
      <c r="A1649" s="1">
        <v>1641</v>
      </c>
      <c r="B1649" s="1" t="str">
        <f>"00493296"</f>
        <v>00493296</v>
      </c>
      <c r="C1649" s="1" t="s">
        <v>3</v>
      </c>
    </row>
    <row r="1650" spans="1:3" x14ac:dyDescent="0.25">
      <c r="A1650" s="1">
        <v>1642</v>
      </c>
      <c r="B1650" s="1" t="str">
        <f>"00493316"</f>
        <v>00493316</v>
      </c>
      <c r="C1650" s="1" t="s">
        <v>3</v>
      </c>
    </row>
    <row r="1651" spans="1:3" x14ac:dyDescent="0.25">
      <c r="A1651" s="1">
        <v>1643</v>
      </c>
      <c r="B1651" s="1" t="str">
        <f>"00493411"</f>
        <v>00493411</v>
      </c>
      <c r="C1651" s="1" t="s">
        <v>3</v>
      </c>
    </row>
    <row r="1652" spans="1:3" x14ac:dyDescent="0.25">
      <c r="A1652" s="1">
        <v>1644</v>
      </c>
      <c r="B1652" s="1" t="str">
        <f>"00493573"</f>
        <v>00493573</v>
      </c>
      <c r="C1652" s="1" t="s">
        <v>3</v>
      </c>
    </row>
    <row r="1653" spans="1:3" x14ac:dyDescent="0.25">
      <c r="A1653" s="1">
        <v>1645</v>
      </c>
      <c r="B1653" s="1" t="str">
        <f>"00493680"</f>
        <v>00493680</v>
      </c>
      <c r="C1653" s="1" t="s">
        <v>3</v>
      </c>
    </row>
    <row r="1654" spans="1:3" x14ac:dyDescent="0.25">
      <c r="A1654" s="1">
        <v>1646</v>
      </c>
      <c r="B1654" s="1" t="str">
        <f>"00493697"</f>
        <v>00493697</v>
      </c>
      <c r="C1654" s="1" t="s">
        <v>3</v>
      </c>
    </row>
    <row r="1655" spans="1:3" x14ac:dyDescent="0.25">
      <c r="A1655" s="1">
        <v>1647</v>
      </c>
      <c r="B1655" s="1" t="str">
        <f>"00493808"</f>
        <v>00493808</v>
      </c>
      <c r="C1655" s="1" t="s">
        <v>3</v>
      </c>
    </row>
    <row r="1656" spans="1:3" x14ac:dyDescent="0.25">
      <c r="A1656" s="1">
        <v>1648</v>
      </c>
      <c r="B1656" s="1" t="str">
        <f>"00493916"</f>
        <v>00493916</v>
      </c>
      <c r="C1656" s="1" t="s">
        <v>3</v>
      </c>
    </row>
    <row r="1657" spans="1:3" x14ac:dyDescent="0.25">
      <c r="A1657" s="1">
        <v>1649</v>
      </c>
      <c r="B1657" s="1" t="str">
        <f>"00493987"</f>
        <v>00493987</v>
      </c>
      <c r="C1657" s="1" t="s">
        <v>3</v>
      </c>
    </row>
    <row r="1658" spans="1:3" x14ac:dyDescent="0.25">
      <c r="A1658" s="1">
        <v>1650</v>
      </c>
      <c r="B1658" s="1" t="str">
        <f>"00494285"</f>
        <v>00494285</v>
      </c>
      <c r="C1658" s="1" t="s">
        <v>3</v>
      </c>
    </row>
    <row r="1659" spans="1:3" x14ac:dyDescent="0.25">
      <c r="A1659" s="1">
        <v>1651</v>
      </c>
      <c r="B1659" s="1" t="str">
        <f>"00494319"</f>
        <v>00494319</v>
      </c>
      <c r="C1659" s="1" t="s">
        <v>3</v>
      </c>
    </row>
    <row r="1660" spans="1:3" x14ac:dyDescent="0.25">
      <c r="A1660" s="1">
        <v>1652</v>
      </c>
      <c r="B1660" s="1" t="str">
        <f>"00494358"</f>
        <v>00494358</v>
      </c>
      <c r="C1660" s="1" t="s">
        <v>3</v>
      </c>
    </row>
    <row r="1661" spans="1:3" x14ac:dyDescent="0.25">
      <c r="A1661" s="1">
        <v>1653</v>
      </c>
      <c r="B1661" s="1" t="str">
        <f>"00494522"</f>
        <v>00494522</v>
      </c>
      <c r="C1661" s="1" t="s">
        <v>3</v>
      </c>
    </row>
    <row r="1662" spans="1:3" x14ac:dyDescent="0.25">
      <c r="A1662" s="1">
        <v>1654</v>
      </c>
      <c r="B1662" s="1" t="str">
        <f>"00494527"</f>
        <v>00494527</v>
      </c>
      <c r="C1662" s="1" t="s">
        <v>3</v>
      </c>
    </row>
    <row r="1663" spans="1:3" x14ac:dyDescent="0.25">
      <c r="A1663" s="1">
        <v>1655</v>
      </c>
      <c r="B1663" s="1" t="str">
        <f>"00494596"</f>
        <v>00494596</v>
      </c>
      <c r="C1663" s="1" t="s">
        <v>3</v>
      </c>
    </row>
    <row r="1664" spans="1:3" x14ac:dyDescent="0.25">
      <c r="A1664" s="1">
        <v>1656</v>
      </c>
      <c r="B1664" s="1" t="str">
        <f>"00494659"</f>
        <v>00494659</v>
      </c>
      <c r="C1664" s="1" t="s">
        <v>3</v>
      </c>
    </row>
    <row r="1665" spans="1:3" x14ac:dyDescent="0.25">
      <c r="A1665" s="1">
        <v>1657</v>
      </c>
      <c r="B1665" s="1" t="str">
        <f>"00494985"</f>
        <v>00494985</v>
      </c>
      <c r="C1665" s="1" t="s">
        <v>3</v>
      </c>
    </row>
    <row r="1666" spans="1:3" x14ac:dyDescent="0.25">
      <c r="A1666" s="1">
        <v>1658</v>
      </c>
      <c r="B1666" s="1" t="str">
        <f>"00495074"</f>
        <v>00495074</v>
      </c>
      <c r="C1666" s="1" t="s">
        <v>3</v>
      </c>
    </row>
    <row r="1667" spans="1:3" x14ac:dyDescent="0.25">
      <c r="A1667" s="1">
        <v>1659</v>
      </c>
      <c r="B1667" s="1" t="str">
        <f>"00495084"</f>
        <v>00495084</v>
      </c>
      <c r="C1667" s="1" t="s">
        <v>3</v>
      </c>
    </row>
    <row r="1668" spans="1:3" x14ac:dyDescent="0.25">
      <c r="A1668" s="1">
        <v>1660</v>
      </c>
      <c r="B1668" s="1" t="str">
        <f>"00495139"</f>
        <v>00495139</v>
      </c>
      <c r="C1668" s="1" t="s">
        <v>3</v>
      </c>
    </row>
    <row r="1669" spans="1:3" x14ac:dyDescent="0.25">
      <c r="A1669" s="1">
        <v>1661</v>
      </c>
      <c r="B1669" s="1" t="str">
        <f>"00495185"</f>
        <v>00495185</v>
      </c>
      <c r="C1669" s="1" t="s">
        <v>3</v>
      </c>
    </row>
    <row r="1670" spans="1:3" x14ac:dyDescent="0.25">
      <c r="A1670" s="1">
        <v>1662</v>
      </c>
      <c r="B1670" s="1" t="str">
        <f>"00495211"</f>
        <v>00495211</v>
      </c>
      <c r="C1670" s="1" t="s">
        <v>3</v>
      </c>
    </row>
    <row r="1671" spans="1:3" x14ac:dyDescent="0.25">
      <c r="A1671" s="1">
        <v>1663</v>
      </c>
      <c r="B1671" s="1" t="str">
        <f>"00495261"</f>
        <v>00495261</v>
      </c>
      <c r="C1671" s="1" t="s">
        <v>3</v>
      </c>
    </row>
    <row r="1672" spans="1:3" x14ac:dyDescent="0.25">
      <c r="A1672" s="1">
        <v>1664</v>
      </c>
      <c r="B1672" s="1" t="str">
        <f>"00495417"</f>
        <v>00495417</v>
      </c>
      <c r="C1672" s="1" t="s">
        <v>3</v>
      </c>
    </row>
    <row r="1673" spans="1:3" x14ac:dyDescent="0.25">
      <c r="A1673" s="1">
        <v>1665</v>
      </c>
      <c r="B1673" s="1" t="str">
        <f>"00495543"</f>
        <v>00495543</v>
      </c>
      <c r="C1673" s="1" t="s">
        <v>3</v>
      </c>
    </row>
    <row r="1674" spans="1:3" x14ac:dyDescent="0.25">
      <c r="A1674" s="1">
        <v>1666</v>
      </c>
      <c r="B1674" s="1" t="str">
        <f>"00495633"</f>
        <v>00495633</v>
      </c>
      <c r="C1674" s="1" t="s">
        <v>3</v>
      </c>
    </row>
    <row r="1675" spans="1:3" x14ac:dyDescent="0.25">
      <c r="A1675" s="1">
        <v>1667</v>
      </c>
      <c r="B1675" s="1" t="str">
        <f>"00495814"</f>
        <v>00495814</v>
      </c>
      <c r="C1675" s="1" t="s">
        <v>3</v>
      </c>
    </row>
    <row r="1676" spans="1:3" x14ac:dyDescent="0.25">
      <c r="A1676" s="1">
        <v>1668</v>
      </c>
      <c r="B1676" s="1" t="str">
        <f>"00496150"</f>
        <v>00496150</v>
      </c>
      <c r="C1676" s="1" t="s">
        <v>3</v>
      </c>
    </row>
    <row r="1677" spans="1:3" x14ac:dyDescent="0.25">
      <c r="A1677" s="1">
        <v>1669</v>
      </c>
      <c r="B1677" s="1" t="str">
        <f>"00496991"</f>
        <v>00496991</v>
      </c>
      <c r="C1677" s="1" t="s">
        <v>3</v>
      </c>
    </row>
    <row r="1678" spans="1:3" x14ac:dyDescent="0.25">
      <c r="A1678" s="1">
        <v>1670</v>
      </c>
      <c r="B1678" s="1" t="str">
        <f>"00497074"</f>
        <v>00497074</v>
      </c>
      <c r="C1678" s="1" t="s">
        <v>3</v>
      </c>
    </row>
    <row r="1679" spans="1:3" x14ac:dyDescent="0.25">
      <c r="A1679" s="1">
        <v>1671</v>
      </c>
      <c r="B1679" s="1" t="str">
        <f>"00497597"</f>
        <v>00497597</v>
      </c>
      <c r="C1679" s="1" t="s">
        <v>3</v>
      </c>
    </row>
    <row r="1680" spans="1:3" x14ac:dyDescent="0.25">
      <c r="A1680" s="1">
        <v>1672</v>
      </c>
      <c r="B1680" s="1" t="str">
        <f>"00497998"</f>
        <v>00497998</v>
      </c>
      <c r="C1680" s="1" t="s">
        <v>3</v>
      </c>
    </row>
    <row r="1681" spans="1:3" x14ac:dyDescent="0.25">
      <c r="A1681" s="1">
        <v>1673</v>
      </c>
      <c r="B1681" s="1" t="str">
        <f>"00498228"</f>
        <v>00498228</v>
      </c>
      <c r="C1681" s="1" t="s">
        <v>3</v>
      </c>
    </row>
    <row r="1682" spans="1:3" x14ac:dyDescent="0.25">
      <c r="A1682" s="1">
        <v>1674</v>
      </c>
      <c r="B1682" s="1" t="str">
        <f>"00498326"</f>
        <v>00498326</v>
      </c>
      <c r="C1682" s="1" t="s">
        <v>3</v>
      </c>
    </row>
    <row r="1683" spans="1:3" x14ac:dyDescent="0.25">
      <c r="A1683" s="1">
        <v>1675</v>
      </c>
      <c r="B1683" s="1" t="str">
        <f>"00498533"</f>
        <v>00498533</v>
      </c>
      <c r="C1683" s="1" t="s">
        <v>3</v>
      </c>
    </row>
    <row r="1684" spans="1:3" x14ac:dyDescent="0.25">
      <c r="A1684" s="1">
        <v>1676</v>
      </c>
      <c r="B1684" s="1" t="str">
        <f>"00498963"</f>
        <v>00498963</v>
      </c>
      <c r="C1684" s="1" t="s">
        <v>3</v>
      </c>
    </row>
    <row r="1685" spans="1:3" x14ac:dyDescent="0.25">
      <c r="A1685" s="1">
        <v>1677</v>
      </c>
      <c r="B1685" s="1" t="str">
        <f>"00499110"</f>
        <v>00499110</v>
      </c>
      <c r="C1685" s="1" t="s">
        <v>3</v>
      </c>
    </row>
    <row r="1686" spans="1:3" x14ac:dyDescent="0.25">
      <c r="A1686" s="1">
        <v>1678</v>
      </c>
      <c r="B1686" s="1" t="str">
        <f>"00499208"</f>
        <v>00499208</v>
      </c>
      <c r="C1686" s="1" t="s">
        <v>3</v>
      </c>
    </row>
    <row r="1687" spans="1:3" x14ac:dyDescent="0.25">
      <c r="A1687" s="1">
        <v>1679</v>
      </c>
      <c r="B1687" s="1" t="str">
        <f>"00501164"</f>
        <v>00501164</v>
      </c>
      <c r="C1687" s="1" t="s">
        <v>3</v>
      </c>
    </row>
    <row r="1688" spans="1:3" x14ac:dyDescent="0.25">
      <c r="A1688" s="1">
        <v>1680</v>
      </c>
      <c r="B1688" s="1" t="str">
        <f>"00502100"</f>
        <v>00502100</v>
      </c>
      <c r="C1688" s="1" t="s">
        <v>3</v>
      </c>
    </row>
    <row r="1689" spans="1:3" x14ac:dyDescent="0.25">
      <c r="A1689" s="1">
        <v>1681</v>
      </c>
      <c r="B1689" s="1" t="str">
        <f>"00502377"</f>
        <v>00502377</v>
      </c>
      <c r="C1689" s="1" t="s">
        <v>3</v>
      </c>
    </row>
    <row r="1690" spans="1:3" x14ac:dyDescent="0.25">
      <c r="A1690" s="1">
        <v>1682</v>
      </c>
      <c r="B1690" s="1" t="str">
        <f>"00502597"</f>
        <v>00502597</v>
      </c>
      <c r="C1690" s="1" t="s">
        <v>3</v>
      </c>
    </row>
    <row r="1691" spans="1:3" x14ac:dyDescent="0.25">
      <c r="A1691" s="1">
        <v>1683</v>
      </c>
      <c r="B1691" s="1" t="str">
        <f>"00502954"</f>
        <v>00502954</v>
      </c>
      <c r="C1691" s="1" t="s">
        <v>3</v>
      </c>
    </row>
    <row r="1692" spans="1:3" x14ac:dyDescent="0.25">
      <c r="A1692" s="1">
        <v>1684</v>
      </c>
      <c r="B1692" s="1" t="str">
        <f>"00503119"</f>
        <v>00503119</v>
      </c>
      <c r="C1692" s="1" t="s">
        <v>3</v>
      </c>
    </row>
    <row r="1693" spans="1:3" x14ac:dyDescent="0.25">
      <c r="A1693" s="1">
        <v>1685</v>
      </c>
      <c r="B1693" s="1" t="str">
        <f>"00503349"</f>
        <v>00503349</v>
      </c>
      <c r="C1693" s="1" t="s">
        <v>3</v>
      </c>
    </row>
    <row r="1694" spans="1:3" x14ac:dyDescent="0.25">
      <c r="A1694" s="1">
        <v>1686</v>
      </c>
      <c r="B1694" s="1" t="str">
        <f>"00503589"</f>
        <v>00503589</v>
      </c>
      <c r="C1694" s="1" t="s">
        <v>3</v>
      </c>
    </row>
    <row r="1695" spans="1:3" x14ac:dyDescent="0.25">
      <c r="A1695" s="1">
        <v>1687</v>
      </c>
      <c r="B1695" s="1" t="str">
        <f>"00504333"</f>
        <v>00504333</v>
      </c>
      <c r="C1695" s="1" t="s">
        <v>3</v>
      </c>
    </row>
    <row r="1696" spans="1:3" x14ac:dyDescent="0.25">
      <c r="A1696" s="1">
        <v>1688</v>
      </c>
      <c r="B1696" s="1" t="str">
        <f>"00504573"</f>
        <v>00504573</v>
      </c>
      <c r="C1696" s="1" t="s">
        <v>3</v>
      </c>
    </row>
    <row r="1697" spans="1:3" x14ac:dyDescent="0.25">
      <c r="A1697" s="1">
        <v>1689</v>
      </c>
      <c r="B1697" s="1" t="str">
        <f>"00505368"</f>
        <v>00505368</v>
      </c>
      <c r="C1697" s="1" t="s">
        <v>3</v>
      </c>
    </row>
    <row r="1698" spans="1:3" x14ac:dyDescent="0.25">
      <c r="A1698" s="1">
        <v>1690</v>
      </c>
      <c r="B1698" s="1" t="str">
        <f>"00505716"</f>
        <v>00505716</v>
      </c>
      <c r="C1698" s="1" t="s">
        <v>3</v>
      </c>
    </row>
    <row r="1699" spans="1:3" x14ac:dyDescent="0.25">
      <c r="A1699" s="1">
        <v>1691</v>
      </c>
      <c r="B1699" s="1" t="str">
        <f>"00506412"</f>
        <v>00506412</v>
      </c>
      <c r="C1699" s="1" t="s">
        <v>3</v>
      </c>
    </row>
    <row r="1700" spans="1:3" x14ac:dyDescent="0.25">
      <c r="A1700" s="1">
        <v>1692</v>
      </c>
      <c r="B1700" s="1" t="str">
        <f>"00506520"</f>
        <v>00506520</v>
      </c>
      <c r="C1700" s="1" t="s">
        <v>3</v>
      </c>
    </row>
    <row r="1701" spans="1:3" x14ac:dyDescent="0.25">
      <c r="A1701" s="1">
        <v>1693</v>
      </c>
      <c r="B1701" s="1" t="str">
        <f>"00506911"</f>
        <v>00506911</v>
      </c>
      <c r="C1701" s="1" t="s">
        <v>3</v>
      </c>
    </row>
    <row r="1702" spans="1:3" x14ac:dyDescent="0.25">
      <c r="A1702" s="1">
        <v>1694</v>
      </c>
      <c r="B1702" s="1" t="str">
        <f>"00506926"</f>
        <v>00506926</v>
      </c>
      <c r="C1702" s="1" t="s">
        <v>3</v>
      </c>
    </row>
    <row r="1703" spans="1:3" x14ac:dyDescent="0.25">
      <c r="A1703" s="1">
        <v>1695</v>
      </c>
      <c r="B1703" s="1" t="str">
        <f>"00507285"</f>
        <v>00507285</v>
      </c>
      <c r="C1703" s="1" t="s">
        <v>3</v>
      </c>
    </row>
    <row r="1704" spans="1:3" x14ac:dyDescent="0.25">
      <c r="A1704" s="1">
        <v>1696</v>
      </c>
      <c r="B1704" s="1" t="str">
        <f>"00507518"</f>
        <v>00507518</v>
      </c>
      <c r="C1704" s="1" t="s">
        <v>3</v>
      </c>
    </row>
    <row r="1705" spans="1:3" x14ac:dyDescent="0.25">
      <c r="A1705" s="1">
        <v>1697</v>
      </c>
      <c r="B1705" s="1" t="str">
        <f>"00507826"</f>
        <v>00507826</v>
      </c>
      <c r="C1705" s="1" t="s">
        <v>3</v>
      </c>
    </row>
    <row r="1706" spans="1:3" x14ac:dyDescent="0.25">
      <c r="A1706" s="1">
        <v>1698</v>
      </c>
      <c r="B1706" s="1" t="str">
        <f>"00508474"</f>
        <v>00508474</v>
      </c>
      <c r="C1706" s="1" t="s">
        <v>3</v>
      </c>
    </row>
    <row r="1707" spans="1:3" x14ac:dyDescent="0.25">
      <c r="A1707" s="1">
        <v>1699</v>
      </c>
      <c r="B1707" s="1" t="str">
        <f>"00508487"</f>
        <v>00508487</v>
      </c>
      <c r="C1707" s="1" t="s">
        <v>3</v>
      </c>
    </row>
    <row r="1708" spans="1:3" x14ac:dyDescent="0.25">
      <c r="A1708" s="1">
        <v>1700</v>
      </c>
      <c r="B1708" s="1" t="str">
        <f>"00510100"</f>
        <v>00510100</v>
      </c>
      <c r="C1708" s="1" t="s">
        <v>3</v>
      </c>
    </row>
    <row r="1709" spans="1:3" x14ac:dyDescent="0.25">
      <c r="A1709" s="1">
        <v>1701</v>
      </c>
      <c r="B1709" s="1" t="str">
        <f>"00510294"</f>
        <v>00510294</v>
      </c>
      <c r="C1709" s="1" t="s">
        <v>3</v>
      </c>
    </row>
    <row r="1710" spans="1:3" x14ac:dyDescent="0.25">
      <c r="A1710" s="1">
        <v>1702</v>
      </c>
      <c r="B1710" s="1" t="str">
        <f>"00510421"</f>
        <v>00510421</v>
      </c>
      <c r="C1710" s="1" t="s">
        <v>3</v>
      </c>
    </row>
    <row r="1711" spans="1:3" x14ac:dyDescent="0.25">
      <c r="A1711" s="1">
        <v>1703</v>
      </c>
      <c r="B1711" s="1" t="str">
        <f>"00510459"</f>
        <v>00510459</v>
      </c>
      <c r="C1711" s="1" t="s">
        <v>3</v>
      </c>
    </row>
    <row r="1712" spans="1:3" x14ac:dyDescent="0.25">
      <c r="A1712" s="1">
        <v>1704</v>
      </c>
      <c r="B1712" s="1" t="str">
        <f>"00510785"</f>
        <v>00510785</v>
      </c>
      <c r="C1712" s="1" t="s">
        <v>3</v>
      </c>
    </row>
    <row r="1713" spans="1:3" x14ac:dyDescent="0.25">
      <c r="A1713" s="1">
        <v>1705</v>
      </c>
      <c r="B1713" s="1" t="str">
        <f>"00510853"</f>
        <v>00510853</v>
      </c>
      <c r="C1713" s="1" t="s">
        <v>3</v>
      </c>
    </row>
    <row r="1714" spans="1:3" x14ac:dyDescent="0.25">
      <c r="A1714" s="1">
        <v>1706</v>
      </c>
      <c r="B1714" s="1" t="str">
        <f>"00511242"</f>
        <v>00511242</v>
      </c>
      <c r="C1714" s="1" t="s">
        <v>3</v>
      </c>
    </row>
    <row r="1715" spans="1:3" x14ac:dyDescent="0.25">
      <c r="A1715" s="1">
        <v>1707</v>
      </c>
      <c r="B1715" s="1" t="str">
        <f>"00511395"</f>
        <v>00511395</v>
      </c>
      <c r="C1715" s="1" t="s">
        <v>3</v>
      </c>
    </row>
    <row r="1716" spans="1:3" x14ac:dyDescent="0.25">
      <c r="A1716" s="1">
        <v>1708</v>
      </c>
      <c r="B1716" s="1" t="str">
        <f>"00512653"</f>
        <v>00512653</v>
      </c>
      <c r="C1716" s="1" t="s">
        <v>3</v>
      </c>
    </row>
    <row r="1717" spans="1:3" x14ac:dyDescent="0.25">
      <c r="A1717" s="1">
        <v>1709</v>
      </c>
      <c r="B1717" s="1" t="str">
        <f>"00513259"</f>
        <v>00513259</v>
      </c>
      <c r="C1717" s="1" t="s">
        <v>3</v>
      </c>
    </row>
    <row r="1718" spans="1:3" x14ac:dyDescent="0.25">
      <c r="A1718" s="1">
        <v>1710</v>
      </c>
      <c r="B1718" s="1" t="str">
        <f>"00513459"</f>
        <v>00513459</v>
      </c>
      <c r="C1718" s="1" t="s">
        <v>3</v>
      </c>
    </row>
    <row r="1719" spans="1:3" x14ac:dyDescent="0.25">
      <c r="A1719" s="1">
        <v>1711</v>
      </c>
      <c r="B1719" s="1" t="str">
        <f>"00513549"</f>
        <v>00513549</v>
      </c>
      <c r="C1719" s="1" t="s">
        <v>3</v>
      </c>
    </row>
    <row r="1720" spans="1:3" x14ac:dyDescent="0.25">
      <c r="A1720" s="1">
        <v>1712</v>
      </c>
      <c r="B1720" s="1" t="str">
        <f>"00513638"</f>
        <v>00513638</v>
      </c>
      <c r="C1720" s="1" t="s">
        <v>3</v>
      </c>
    </row>
    <row r="1721" spans="1:3" x14ac:dyDescent="0.25">
      <c r="A1721" s="1">
        <v>1713</v>
      </c>
      <c r="B1721" s="1" t="str">
        <f>"00514672"</f>
        <v>00514672</v>
      </c>
      <c r="C1721" s="1" t="s">
        <v>3</v>
      </c>
    </row>
    <row r="1722" spans="1:3" x14ac:dyDescent="0.25">
      <c r="A1722" s="1">
        <v>1714</v>
      </c>
      <c r="B1722" s="1" t="str">
        <f>"00515780"</f>
        <v>00515780</v>
      </c>
      <c r="C1722" s="1" t="s">
        <v>3</v>
      </c>
    </row>
    <row r="1723" spans="1:3" x14ac:dyDescent="0.25">
      <c r="A1723" s="1">
        <v>1715</v>
      </c>
      <c r="B1723" s="1" t="str">
        <f>"00517770"</f>
        <v>00517770</v>
      </c>
      <c r="C1723" s="1" t="s">
        <v>3</v>
      </c>
    </row>
    <row r="1724" spans="1:3" x14ac:dyDescent="0.25">
      <c r="A1724" s="1">
        <v>1716</v>
      </c>
      <c r="B1724" s="1" t="str">
        <f>"00519496"</f>
        <v>00519496</v>
      </c>
      <c r="C1724" s="1" t="s">
        <v>3</v>
      </c>
    </row>
    <row r="1725" spans="1:3" x14ac:dyDescent="0.25">
      <c r="A1725" s="1">
        <v>1717</v>
      </c>
      <c r="B1725" s="1" t="str">
        <f>"00520227"</f>
        <v>00520227</v>
      </c>
      <c r="C1725" s="1" t="s">
        <v>3</v>
      </c>
    </row>
    <row r="1726" spans="1:3" x14ac:dyDescent="0.25">
      <c r="A1726" s="1">
        <v>1718</v>
      </c>
      <c r="B1726" s="1" t="str">
        <f>"00520266"</f>
        <v>00520266</v>
      </c>
      <c r="C1726" s="1" t="s">
        <v>3</v>
      </c>
    </row>
    <row r="1727" spans="1:3" x14ac:dyDescent="0.25">
      <c r="A1727" s="1">
        <v>1719</v>
      </c>
      <c r="B1727" s="1" t="str">
        <f>"00521338"</f>
        <v>00521338</v>
      </c>
      <c r="C1727" s="1" t="s">
        <v>3</v>
      </c>
    </row>
    <row r="1728" spans="1:3" x14ac:dyDescent="0.25">
      <c r="A1728" s="1">
        <v>1720</v>
      </c>
      <c r="B1728" s="1" t="str">
        <f>"00521433"</f>
        <v>00521433</v>
      </c>
      <c r="C1728" s="1" t="s">
        <v>3</v>
      </c>
    </row>
    <row r="1729" spans="1:3" x14ac:dyDescent="0.25">
      <c r="A1729" s="1">
        <v>1721</v>
      </c>
      <c r="B1729" s="1" t="str">
        <f>"00521629"</f>
        <v>00521629</v>
      </c>
      <c r="C1729" s="1" t="s">
        <v>3</v>
      </c>
    </row>
    <row r="1730" spans="1:3" x14ac:dyDescent="0.25">
      <c r="A1730" s="1">
        <v>1722</v>
      </c>
      <c r="B1730" s="1" t="str">
        <f>"00522118"</f>
        <v>00522118</v>
      </c>
      <c r="C1730" s="1" t="s">
        <v>3</v>
      </c>
    </row>
    <row r="1731" spans="1:3" x14ac:dyDescent="0.25">
      <c r="A1731" s="1">
        <v>1723</v>
      </c>
      <c r="B1731" s="1" t="str">
        <f>"00522663"</f>
        <v>00522663</v>
      </c>
      <c r="C1731" s="1" t="s">
        <v>3</v>
      </c>
    </row>
    <row r="1732" spans="1:3" x14ac:dyDescent="0.25">
      <c r="A1732" s="1">
        <v>1724</v>
      </c>
      <c r="B1732" s="1" t="str">
        <f>"00522882"</f>
        <v>00522882</v>
      </c>
      <c r="C1732" s="1" t="s">
        <v>3</v>
      </c>
    </row>
    <row r="1733" spans="1:3" x14ac:dyDescent="0.25">
      <c r="A1733" s="1">
        <v>1725</v>
      </c>
      <c r="B1733" s="1" t="str">
        <f>"00524788"</f>
        <v>00524788</v>
      </c>
      <c r="C1733" s="1" t="s">
        <v>3</v>
      </c>
    </row>
    <row r="1734" spans="1:3" x14ac:dyDescent="0.25">
      <c r="A1734" s="1">
        <v>1726</v>
      </c>
      <c r="B1734" s="1" t="str">
        <f>"00525285"</f>
        <v>00525285</v>
      </c>
      <c r="C1734" s="1" t="s">
        <v>3</v>
      </c>
    </row>
    <row r="1735" spans="1:3" x14ac:dyDescent="0.25">
      <c r="A1735" s="1">
        <v>1727</v>
      </c>
      <c r="B1735" s="1" t="str">
        <f>"00526401"</f>
        <v>00526401</v>
      </c>
      <c r="C1735" s="1" t="s">
        <v>3</v>
      </c>
    </row>
    <row r="1736" spans="1:3" x14ac:dyDescent="0.25">
      <c r="A1736" s="1">
        <v>1728</v>
      </c>
      <c r="B1736" s="1" t="str">
        <f>"00526587"</f>
        <v>00526587</v>
      </c>
      <c r="C1736" s="1" t="s">
        <v>3</v>
      </c>
    </row>
    <row r="1737" spans="1:3" x14ac:dyDescent="0.25">
      <c r="A1737" s="1">
        <v>1729</v>
      </c>
      <c r="B1737" s="1" t="str">
        <f>"00527018"</f>
        <v>00527018</v>
      </c>
      <c r="C1737" s="1" t="s">
        <v>3</v>
      </c>
    </row>
    <row r="1738" spans="1:3" x14ac:dyDescent="0.25">
      <c r="A1738" s="1">
        <v>1730</v>
      </c>
      <c r="B1738" s="1" t="str">
        <f>"00527044"</f>
        <v>00527044</v>
      </c>
      <c r="C1738" s="1" t="s">
        <v>3</v>
      </c>
    </row>
    <row r="1739" spans="1:3" x14ac:dyDescent="0.25">
      <c r="A1739" s="1">
        <v>1731</v>
      </c>
      <c r="B1739" s="1" t="str">
        <f>"00527287"</f>
        <v>00527287</v>
      </c>
      <c r="C1739" s="1" t="s">
        <v>3</v>
      </c>
    </row>
    <row r="1740" spans="1:3" x14ac:dyDescent="0.25">
      <c r="A1740" s="1">
        <v>1732</v>
      </c>
      <c r="B1740" s="1" t="str">
        <f>"00528248"</f>
        <v>00528248</v>
      </c>
      <c r="C1740" s="1" t="s">
        <v>3</v>
      </c>
    </row>
    <row r="1741" spans="1:3" x14ac:dyDescent="0.25">
      <c r="A1741" s="1">
        <v>1733</v>
      </c>
      <c r="B1741" s="1" t="str">
        <f>"00531330"</f>
        <v>00531330</v>
      </c>
      <c r="C1741" s="1" t="s">
        <v>3</v>
      </c>
    </row>
    <row r="1742" spans="1:3" x14ac:dyDescent="0.25">
      <c r="A1742" s="1">
        <v>1734</v>
      </c>
      <c r="B1742" s="1" t="str">
        <f>"00534369"</f>
        <v>00534369</v>
      </c>
      <c r="C1742" s="1" t="s">
        <v>3</v>
      </c>
    </row>
    <row r="1743" spans="1:3" x14ac:dyDescent="0.25">
      <c r="A1743" s="1">
        <v>1735</v>
      </c>
      <c r="B1743" s="1" t="str">
        <f>"00538553"</f>
        <v>00538553</v>
      </c>
      <c r="C1743" s="1" t="s">
        <v>3</v>
      </c>
    </row>
    <row r="1744" spans="1:3" x14ac:dyDescent="0.25">
      <c r="A1744" s="1">
        <v>1736</v>
      </c>
      <c r="B1744" s="1" t="str">
        <f>"00538588"</f>
        <v>00538588</v>
      </c>
      <c r="C1744" s="1" t="s">
        <v>3</v>
      </c>
    </row>
    <row r="1745" spans="1:3" x14ac:dyDescent="0.25">
      <c r="A1745" s="1">
        <v>1737</v>
      </c>
      <c r="B1745" s="1" t="str">
        <f>"00539164"</f>
        <v>00539164</v>
      </c>
      <c r="C1745" s="1" t="s">
        <v>3</v>
      </c>
    </row>
    <row r="1746" spans="1:3" x14ac:dyDescent="0.25">
      <c r="A1746" s="1">
        <v>1738</v>
      </c>
      <c r="B1746" s="1" t="str">
        <f>"00539190"</f>
        <v>00539190</v>
      </c>
      <c r="C1746" s="1" t="s">
        <v>3</v>
      </c>
    </row>
    <row r="1747" spans="1:3" x14ac:dyDescent="0.25">
      <c r="A1747" s="1">
        <v>1739</v>
      </c>
      <c r="B1747" s="1" t="str">
        <f>"00539302"</f>
        <v>00539302</v>
      </c>
      <c r="C1747" s="1" t="s">
        <v>3</v>
      </c>
    </row>
    <row r="1748" spans="1:3" x14ac:dyDescent="0.25">
      <c r="A1748" s="1">
        <v>1740</v>
      </c>
      <c r="B1748" s="1" t="str">
        <f>"00539367"</f>
        <v>00539367</v>
      </c>
      <c r="C1748" s="1" t="s">
        <v>3</v>
      </c>
    </row>
    <row r="1749" spans="1:3" x14ac:dyDescent="0.25">
      <c r="A1749" s="1">
        <v>1741</v>
      </c>
      <c r="B1749" s="1" t="str">
        <f>"00539559"</f>
        <v>00539559</v>
      </c>
      <c r="C1749" s="1" t="s">
        <v>3</v>
      </c>
    </row>
    <row r="1750" spans="1:3" x14ac:dyDescent="0.25">
      <c r="A1750" s="1">
        <v>1742</v>
      </c>
      <c r="B1750" s="1" t="str">
        <f>"00539565"</f>
        <v>00539565</v>
      </c>
      <c r="C1750" s="1" t="s">
        <v>3</v>
      </c>
    </row>
    <row r="1751" spans="1:3" x14ac:dyDescent="0.25">
      <c r="A1751" s="1">
        <v>1743</v>
      </c>
      <c r="B1751" s="1" t="str">
        <f>"00540057"</f>
        <v>00540057</v>
      </c>
      <c r="C1751" s="1" t="s">
        <v>3</v>
      </c>
    </row>
    <row r="1752" spans="1:3" x14ac:dyDescent="0.25">
      <c r="A1752" s="1">
        <v>1744</v>
      </c>
      <c r="B1752" s="1" t="str">
        <f>"00541243"</f>
        <v>00541243</v>
      </c>
      <c r="C1752" s="1" t="s">
        <v>3</v>
      </c>
    </row>
    <row r="1753" spans="1:3" x14ac:dyDescent="0.25">
      <c r="A1753" s="1">
        <v>1745</v>
      </c>
      <c r="B1753" s="1" t="str">
        <f>"00541332"</f>
        <v>00541332</v>
      </c>
      <c r="C1753" s="1" t="s">
        <v>3</v>
      </c>
    </row>
    <row r="1754" spans="1:3" x14ac:dyDescent="0.25">
      <c r="A1754" s="1">
        <v>1746</v>
      </c>
      <c r="B1754" s="1" t="str">
        <f>"00542028"</f>
        <v>00542028</v>
      </c>
      <c r="C1754" s="1" t="s">
        <v>3</v>
      </c>
    </row>
    <row r="1755" spans="1:3" x14ac:dyDescent="0.25">
      <c r="A1755" s="1">
        <v>1747</v>
      </c>
      <c r="B1755" s="1" t="str">
        <f>"00542058"</f>
        <v>00542058</v>
      </c>
      <c r="C1755" s="1" t="s">
        <v>3</v>
      </c>
    </row>
    <row r="1756" spans="1:3" x14ac:dyDescent="0.25">
      <c r="A1756" s="1">
        <v>1748</v>
      </c>
      <c r="B1756" s="1" t="str">
        <f>"00542871"</f>
        <v>00542871</v>
      </c>
      <c r="C1756" s="1" t="s">
        <v>3</v>
      </c>
    </row>
    <row r="1757" spans="1:3" x14ac:dyDescent="0.25">
      <c r="A1757" s="1">
        <v>1749</v>
      </c>
      <c r="B1757" s="1" t="str">
        <f>"00542887"</f>
        <v>00542887</v>
      </c>
      <c r="C1757" s="1" t="s">
        <v>3</v>
      </c>
    </row>
    <row r="1758" spans="1:3" x14ac:dyDescent="0.25">
      <c r="A1758" s="1">
        <v>1750</v>
      </c>
      <c r="B1758" s="1" t="str">
        <f>"00543179"</f>
        <v>00543179</v>
      </c>
      <c r="C1758" s="1" t="s">
        <v>3</v>
      </c>
    </row>
    <row r="1759" spans="1:3" x14ac:dyDescent="0.25">
      <c r="A1759" s="1">
        <v>1751</v>
      </c>
      <c r="B1759" s="1" t="str">
        <f>"00543239"</f>
        <v>00543239</v>
      </c>
      <c r="C1759" s="1" t="s">
        <v>3</v>
      </c>
    </row>
    <row r="1760" spans="1:3" x14ac:dyDescent="0.25">
      <c r="A1760" s="1">
        <v>1752</v>
      </c>
      <c r="B1760" s="1" t="str">
        <f>"00543255"</f>
        <v>00543255</v>
      </c>
      <c r="C1760" s="1" t="s">
        <v>3</v>
      </c>
    </row>
    <row r="1761" spans="1:3" x14ac:dyDescent="0.25">
      <c r="A1761" s="1">
        <v>1753</v>
      </c>
      <c r="B1761" s="1" t="str">
        <f>"00543275"</f>
        <v>00543275</v>
      </c>
      <c r="C1761" s="1" t="s">
        <v>3</v>
      </c>
    </row>
    <row r="1762" spans="1:3" x14ac:dyDescent="0.25">
      <c r="A1762" s="1">
        <v>1754</v>
      </c>
      <c r="B1762" s="1" t="str">
        <f>"00543411"</f>
        <v>00543411</v>
      </c>
      <c r="C1762" s="1" t="s">
        <v>3</v>
      </c>
    </row>
    <row r="1763" spans="1:3" x14ac:dyDescent="0.25">
      <c r="A1763" s="1">
        <v>1755</v>
      </c>
      <c r="B1763" s="1" t="str">
        <f>"00543686"</f>
        <v>00543686</v>
      </c>
      <c r="C1763" s="1" t="s">
        <v>3</v>
      </c>
    </row>
    <row r="1764" spans="1:3" x14ac:dyDescent="0.25">
      <c r="A1764" s="1">
        <v>1756</v>
      </c>
      <c r="B1764" s="1" t="str">
        <f>"00543740"</f>
        <v>00543740</v>
      </c>
      <c r="C1764" s="1" t="s">
        <v>3</v>
      </c>
    </row>
    <row r="1765" spans="1:3" x14ac:dyDescent="0.25">
      <c r="A1765" s="1">
        <v>1757</v>
      </c>
      <c r="B1765" s="1" t="str">
        <f>"00543800"</f>
        <v>00543800</v>
      </c>
      <c r="C1765" s="1" t="s">
        <v>3</v>
      </c>
    </row>
    <row r="1766" spans="1:3" x14ac:dyDescent="0.25">
      <c r="A1766" s="1">
        <v>1758</v>
      </c>
      <c r="B1766" s="1" t="str">
        <f>"00544570"</f>
        <v>00544570</v>
      </c>
      <c r="C1766" s="1" t="s">
        <v>3</v>
      </c>
    </row>
    <row r="1767" spans="1:3" x14ac:dyDescent="0.25">
      <c r="A1767" s="1">
        <v>1759</v>
      </c>
      <c r="B1767" s="1" t="str">
        <f>"00544585"</f>
        <v>00544585</v>
      </c>
      <c r="C1767" s="1" t="s">
        <v>3</v>
      </c>
    </row>
    <row r="1768" spans="1:3" x14ac:dyDescent="0.25">
      <c r="A1768" s="1">
        <v>1760</v>
      </c>
      <c r="B1768" s="1" t="str">
        <f>"00544635"</f>
        <v>00544635</v>
      </c>
      <c r="C1768" s="1" t="s">
        <v>3</v>
      </c>
    </row>
    <row r="1769" spans="1:3" x14ac:dyDescent="0.25">
      <c r="A1769" s="1">
        <v>1761</v>
      </c>
      <c r="B1769" s="1" t="str">
        <f>"00544948"</f>
        <v>00544948</v>
      </c>
      <c r="C1769" s="1" t="s">
        <v>3</v>
      </c>
    </row>
    <row r="1770" spans="1:3" x14ac:dyDescent="0.25">
      <c r="A1770" s="1">
        <v>1762</v>
      </c>
      <c r="B1770" s="1" t="str">
        <f>"00545085"</f>
        <v>00545085</v>
      </c>
      <c r="C1770" s="1" t="s">
        <v>3</v>
      </c>
    </row>
    <row r="1771" spans="1:3" x14ac:dyDescent="0.25">
      <c r="A1771" s="1">
        <v>1763</v>
      </c>
      <c r="B1771" s="1" t="str">
        <f>"00545198"</f>
        <v>00545198</v>
      </c>
      <c r="C1771" s="1" t="s">
        <v>3</v>
      </c>
    </row>
    <row r="1772" spans="1:3" x14ac:dyDescent="0.25">
      <c r="A1772" s="1">
        <v>1764</v>
      </c>
      <c r="B1772" s="1" t="str">
        <f>"00545214"</f>
        <v>00545214</v>
      </c>
      <c r="C1772" s="1" t="s">
        <v>3</v>
      </c>
    </row>
    <row r="1773" spans="1:3" x14ac:dyDescent="0.25">
      <c r="A1773" s="1">
        <v>1765</v>
      </c>
      <c r="B1773" s="1" t="str">
        <f>"00545399"</f>
        <v>00545399</v>
      </c>
      <c r="C1773" s="1" t="s">
        <v>3</v>
      </c>
    </row>
    <row r="1774" spans="1:3" x14ac:dyDescent="0.25">
      <c r="A1774" s="1">
        <v>1766</v>
      </c>
      <c r="B1774" s="1" t="str">
        <f>"00545493"</f>
        <v>00545493</v>
      </c>
      <c r="C1774" s="1" t="s">
        <v>3</v>
      </c>
    </row>
    <row r="1775" spans="1:3" x14ac:dyDescent="0.25">
      <c r="A1775" s="1">
        <v>1767</v>
      </c>
      <c r="B1775" s="1" t="str">
        <f>"00545611"</f>
        <v>00545611</v>
      </c>
      <c r="C1775" s="1" t="s">
        <v>3</v>
      </c>
    </row>
    <row r="1776" spans="1:3" x14ac:dyDescent="0.25">
      <c r="A1776" s="1">
        <v>1768</v>
      </c>
      <c r="B1776" s="1" t="str">
        <f>"00545637"</f>
        <v>00545637</v>
      </c>
      <c r="C1776" s="1" t="s">
        <v>3</v>
      </c>
    </row>
    <row r="1777" spans="1:3" x14ac:dyDescent="0.25">
      <c r="A1777" s="1">
        <v>1769</v>
      </c>
      <c r="B1777" s="1" t="str">
        <f>"00545803"</f>
        <v>00545803</v>
      </c>
      <c r="C1777" s="1" t="s">
        <v>3</v>
      </c>
    </row>
    <row r="1778" spans="1:3" x14ac:dyDescent="0.25">
      <c r="A1778" s="1">
        <v>1770</v>
      </c>
      <c r="B1778" s="1" t="str">
        <f>"00546637"</f>
        <v>00546637</v>
      </c>
      <c r="C1778" s="1" t="s">
        <v>3</v>
      </c>
    </row>
    <row r="1779" spans="1:3" x14ac:dyDescent="0.25">
      <c r="A1779" s="1">
        <v>1771</v>
      </c>
      <c r="B1779" s="1" t="str">
        <f>"00546653"</f>
        <v>00546653</v>
      </c>
      <c r="C1779" s="1" t="s">
        <v>3</v>
      </c>
    </row>
    <row r="1780" spans="1:3" x14ac:dyDescent="0.25">
      <c r="A1780" s="1">
        <v>1772</v>
      </c>
      <c r="B1780" s="1" t="str">
        <f>"00546676"</f>
        <v>00546676</v>
      </c>
      <c r="C1780" s="1" t="s">
        <v>3</v>
      </c>
    </row>
    <row r="1781" spans="1:3" x14ac:dyDescent="0.25">
      <c r="A1781" s="1">
        <v>1773</v>
      </c>
      <c r="B1781" s="1" t="str">
        <f>"00546791"</f>
        <v>00546791</v>
      </c>
      <c r="C1781" s="1" t="s">
        <v>3</v>
      </c>
    </row>
    <row r="1782" spans="1:3" x14ac:dyDescent="0.25">
      <c r="A1782" s="1">
        <v>1774</v>
      </c>
      <c r="B1782" s="1" t="str">
        <f>"00546844"</f>
        <v>00546844</v>
      </c>
      <c r="C1782" s="1" t="s">
        <v>3</v>
      </c>
    </row>
    <row r="1783" spans="1:3" x14ac:dyDescent="0.25">
      <c r="A1783" s="1">
        <v>1775</v>
      </c>
      <c r="B1783" s="1" t="str">
        <f>"00547218"</f>
        <v>00547218</v>
      </c>
      <c r="C1783" s="1" t="s">
        <v>3</v>
      </c>
    </row>
    <row r="1784" spans="1:3" x14ac:dyDescent="0.25">
      <c r="A1784" s="1">
        <v>1776</v>
      </c>
      <c r="B1784" s="1" t="str">
        <f>"00547431"</f>
        <v>00547431</v>
      </c>
      <c r="C1784" s="1" t="s">
        <v>3</v>
      </c>
    </row>
    <row r="1785" spans="1:3" x14ac:dyDescent="0.25">
      <c r="A1785" s="1">
        <v>1777</v>
      </c>
      <c r="B1785" s="1" t="str">
        <f>"00548012"</f>
        <v>00548012</v>
      </c>
      <c r="C1785" s="1" t="s">
        <v>3</v>
      </c>
    </row>
    <row r="1786" spans="1:3" x14ac:dyDescent="0.25">
      <c r="A1786" s="1">
        <v>1778</v>
      </c>
      <c r="B1786" s="1" t="str">
        <f>"00548100"</f>
        <v>00548100</v>
      </c>
      <c r="C1786" s="1" t="s">
        <v>3</v>
      </c>
    </row>
    <row r="1787" spans="1:3" x14ac:dyDescent="0.25">
      <c r="A1787" s="1">
        <v>1779</v>
      </c>
      <c r="B1787" s="1" t="str">
        <f>"00548149"</f>
        <v>00548149</v>
      </c>
      <c r="C1787" s="1" t="s">
        <v>3</v>
      </c>
    </row>
    <row r="1788" spans="1:3" x14ac:dyDescent="0.25">
      <c r="A1788" s="1">
        <v>1780</v>
      </c>
      <c r="B1788" s="1" t="str">
        <f>"00548195"</f>
        <v>00548195</v>
      </c>
      <c r="C1788" s="1" t="s">
        <v>3</v>
      </c>
    </row>
    <row r="1789" spans="1:3" x14ac:dyDescent="0.25">
      <c r="A1789" s="1">
        <v>1781</v>
      </c>
      <c r="B1789" s="1" t="str">
        <f>"00548245"</f>
        <v>00548245</v>
      </c>
      <c r="C1789" s="1" t="s">
        <v>3</v>
      </c>
    </row>
    <row r="1790" spans="1:3" x14ac:dyDescent="0.25">
      <c r="A1790" s="1">
        <v>1782</v>
      </c>
      <c r="B1790" s="1" t="str">
        <f>"00548269"</f>
        <v>00548269</v>
      </c>
      <c r="C1790" s="1" t="s">
        <v>3</v>
      </c>
    </row>
    <row r="1791" spans="1:3" x14ac:dyDescent="0.25">
      <c r="A1791" s="1">
        <v>1783</v>
      </c>
      <c r="B1791" s="1" t="str">
        <f>"00548306"</f>
        <v>00548306</v>
      </c>
      <c r="C1791" s="1" t="s">
        <v>3</v>
      </c>
    </row>
    <row r="1792" spans="1:3" x14ac:dyDescent="0.25">
      <c r="A1792" s="1">
        <v>1784</v>
      </c>
      <c r="B1792" s="1" t="str">
        <f>"00548533"</f>
        <v>00548533</v>
      </c>
      <c r="C1792" s="1" t="s">
        <v>3</v>
      </c>
    </row>
    <row r="1793" spans="1:3" x14ac:dyDescent="0.25">
      <c r="A1793" s="1">
        <v>1785</v>
      </c>
      <c r="B1793" s="1" t="str">
        <f>"00548695"</f>
        <v>00548695</v>
      </c>
      <c r="C1793" s="1" t="s">
        <v>3</v>
      </c>
    </row>
    <row r="1794" spans="1:3" x14ac:dyDescent="0.25">
      <c r="A1794" s="1">
        <v>1786</v>
      </c>
      <c r="B1794" s="1" t="str">
        <f>"00548705"</f>
        <v>00548705</v>
      </c>
      <c r="C1794" s="1" t="s">
        <v>3</v>
      </c>
    </row>
    <row r="1795" spans="1:3" x14ac:dyDescent="0.25">
      <c r="A1795" s="1">
        <v>1787</v>
      </c>
      <c r="B1795" s="1" t="str">
        <f>"00548897"</f>
        <v>00548897</v>
      </c>
      <c r="C1795" s="1" t="s">
        <v>3</v>
      </c>
    </row>
    <row r="1796" spans="1:3" x14ac:dyDescent="0.25">
      <c r="A1796" s="1">
        <v>1788</v>
      </c>
      <c r="B1796" s="1" t="str">
        <f>"00549013"</f>
        <v>00549013</v>
      </c>
      <c r="C1796" s="1" t="s">
        <v>3</v>
      </c>
    </row>
    <row r="1797" spans="1:3" x14ac:dyDescent="0.25">
      <c r="A1797" s="1">
        <v>1789</v>
      </c>
      <c r="B1797" s="1" t="str">
        <f>"00549072"</f>
        <v>00549072</v>
      </c>
      <c r="C1797" s="1" t="s">
        <v>3</v>
      </c>
    </row>
    <row r="1798" spans="1:3" x14ac:dyDescent="0.25">
      <c r="A1798" s="1">
        <v>1790</v>
      </c>
      <c r="B1798" s="1" t="str">
        <f>"00549107"</f>
        <v>00549107</v>
      </c>
      <c r="C1798" s="1" t="s">
        <v>3</v>
      </c>
    </row>
    <row r="1799" spans="1:3" x14ac:dyDescent="0.25">
      <c r="A1799" s="1">
        <v>1791</v>
      </c>
      <c r="B1799" s="1" t="str">
        <f>"00549140"</f>
        <v>00549140</v>
      </c>
      <c r="C1799" s="1" t="s">
        <v>3</v>
      </c>
    </row>
    <row r="1800" spans="1:3" x14ac:dyDescent="0.25">
      <c r="A1800" s="1">
        <v>1792</v>
      </c>
      <c r="B1800" s="1" t="str">
        <f>"00549164"</f>
        <v>00549164</v>
      </c>
      <c r="C1800" s="1" t="s">
        <v>3</v>
      </c>
    </row>
    <row r="1801" spans="1:3" x14ac:dyDescent="0.25">
      <c r="A1801" s="1">
        <v>1793</v>
      </c>
      <c r="B1801" s="1" t="str">
        <f>"00549236"</f>
        <v>00549236</v>
      </c>
      <c r="C1801" s="1" t="s">
        <v>3</v>
      </c>
    </row>
    <row r="1802" spans="1:3" x14ac:dyDescent="0.25">
      <c r="A1802" s="1">
        <v>1794</v>
      </c>
      <c r="B1802" s="1" t="str">
        <f>"00549248"</f>
        <v>00549248</v>
      </c>
      <c r="C1802" s="1" t="s">
        <v>3</v>
      </c>
    </row>
    <row r="1803" spans="1:3" x14ac:dyDescent="0.25">
      <c r="A1803" s="1">
        <v>1795</v>
      </c>
      <c r="B1803" s="1" t="str">
        <f>"00549421"</f>
        <v>00549421</v>
      </c>
      <c r="C1803" s="1" t="s">
        <v>3</v>
      </c>
    </row>
    <row r="1804" spans="1:3" x14ac:dyDescent="0.25">
      <c r="A1804" s="1">
        <v>1796</v>
      </c>
      <c r="B1804" s="1" t="str">
        <f>"00549507"</f>
        <v>00549507</v>
      </c>
      <c r="C1804" s="1" t="s">
        <v>3</v>
      </c>
    </row>
    <row r="1805" spans="1:3" x14ac:dyDescent="0.25">
      <c r="A1805" s="1">
        <v>1797</v>
      </c>
      <c r="B1805" s="1" t="str">
        <f>"00549508"</f>
        <v>00549508</v>
      </c>
      <c r="C1805" s="1" t="s">
        <v>3</v>
      </c>
    </row>
    <row r="1806" spans="1:3" x14ac:dyDescent="0.25">
      <c r="A1806" s="1">
        <v>1798</v>
      </c>
      <c r="B1806" s="1" t="str">
        <f>"00549972"</f>
        <v>00549972</v>
      </c>
      <c r="C1806" s="1" t="s">
        <v>3</v>
      </c>
    </row>
    <row r="1807" spans="1:3" x14ac:dyDescent="0.25">
      <c r="A1807" s="1">
        <v>1799</v>
      </c>
      <c r="B1807" s="1" t="str">
        <f>"00550391"</f>
        <v>00550391</v>
      </c>
      <c r="C1807" s="1" t="s">
        <v>3</v>
      </c>
    </row>
    <row r="1808" spans="1:3" x14ac:dyDescent="0.25">
      <c r="A1808" s="1">
        <v>1800</v>
      </c>
      <c r="B1808" s="1" t="str">
        <f>"00550439"</f>
        <v>00550439</v>
      </c>
      <c r="C1808" s="1" t="s">
        <v>3</v>
      </c>
    </row>
    <row r="1809" spans="1:3" x14ac:dyDescent="0.25">
      <c r="A1809" s="1">
        <v>1801</v>
      </c>
      <c r="B1809" s="1" t="str">
        <f>"00550553"</f>
        <v>00550553</v>
      </c>
      <c r="C1809" s="1" t="s">
        <v>3</v>
      </c>
    </row>
    <row r="1810" spans="1:3" x14ac:dyDescent="0.25">
      <c r="A1810" s="1">
        <v>1802</v>
      </c>
      <c r="B1810" s="1" t="str">
        <f>"00550703"</f>
        <v>00550703</v>
      </c>
      <c r="C1810" s="1" t="s">
        <v>3</v>
      </c>
    </row>
    <row r="1811" spans="1:3" x14ac:dyDescent="0.25">
      <c r="A1811" s="1">
        <v>1803</v>
      </c>
      <c r="B1811" s="1" t="str">
        <f>"00550704"</f>
        <v>00550704</v>
      </c>
      <c r="C1811" s="1" t="s">
        <v>3</v>
      </c>
    </row>
    <row r="1812" spans="1:3" x14ac:dyDescent="0.25">
      <c r="A1812" s="1">
        <v>1804</v>
      </c>
      <c r="B1812" s="1" t="str">
        <f>"00550738"</f>
        <v>00550738</v>
      </c>
      <c r="C1812" s="1" t="s">
        <v>3</v>
      </c>
    </row>
    <row r="1813" spans="1:3" x14ac:dyDescent="0.25">
      <c r="A1813" s="1">
        <v>1805</v>
      </c>
      <c r="B1813" s="1" t="str">
        <f>"00550815"</f>
        <v>00550815</v>
      </c>
      <c r="C1813" s="1" t="s">
        <v>3</v>
      </c>
    </row>
    <row r="1814" spans="1:3" x14ac:dyDescent="0.25">
      <c r="A1814" s="1">
        <v>1806</v>
      </c>
      <c r="B1814" s="1" t="str">
        <f>"00550904"</f>
        <v>00550904</v>
      </c>
      <c r="C1814" s="1" t="s">
        <v>3</v>
      </c>
    </row>
    <row r="1815" spans="1:3" x14ac:dyDescent="0.25">
      <c r="A1815" s="1">
        <v>1807</v>
      </c>
      <c r="B1815" s="1" t="str">
        <f>"00550918"</f>
        <v>00550918</v>
      </c>
      <c r="C1815" s="1" t="s">
        <v>3</v>
      </c>
    </row>
    <row r="1816" spans="1:3" x14ac:dyDescent="0.25">
      <c r="A1816" s="1">
        <v>1808</v>
      </c>
      <c r="B1816" s="1" t="str">
        <f>"00550919"</f>
        <v>00550919</v>
      </c>
      <c r="C1816" s="1" t="s">
        <v>3</v>
      </c>
    </row>
    <row r="1817" spans="1:3" x14ac:dyDescent="0.25">
      <c r="A1817" s="1">
        <v>1809</v>
      </c>
      <c r="B1817" s="1" t="str">
        <f>"00551111"</f>
        <v>00551111</v>
      </c>
      <c r="C1817" s="1" t="s">
        <v>3</v>
      </c>
    </row>
    <row r="1818" spans="1:3" x14ac:dyDescent="0.25">
      <c r="A1818" s="1">
        <v>1810</v>
      </c>
      <c r="B1818" s="1" t="str">
        <f>"00551280"</f>
        <v>00551280</v>
      </c>
      <c r="C1818" s="1" t="s">
        <v>3</v>
      </c>
    </row>
    <row r="1819" spans="1:3" x14ac:dyDescent="0.25">
      <c r="A1819" s="1">
        <v>1811</v>
      </c>
      <c r="B1819" s="1" t="str">
        <f>"00551333"</f>
        <v>00551333</v>
      </c>
      <c r="C1819" s="1" t="s">
        <v>3</v>
      </c>
    </row>
    <row r="1820" spans="1:3" x14ac:dyDescent="0.25">
      <c r="A1820" s="1">
        <v>1812</v>
      </c>
      <c r="B1820" s="1" t="str">
        <f>"00551709"</f>
        <v>00551709</v>
      </c>
      <c r="C1820" s="1" t="s">
        <v>3</v>
      </c>
    </row>
    <row r="1821" spans="1:3" x14ac:dyDescent="0.25">
      <c r="A1821" s="1">
        <v>1813</v>
      </c>
      <c r="B1821" s="1" t="str">
        <f>"00552192"</f>
        <v>00552192</v>
      </c>
      <c r="C1821" s="1" t="s">
        <v>3</v>
      </c>
    </row>
    <row r="1822" spans="1:3" x14ac:dyDescent="0.25">
      <c r="A1822" s="1">
        <v>1814</v>
      </c>
      <c r="B1822" s="1" t="str">
        <f>"00552193"</f>
        <v>00552193</v>
      </c>
      <c r="C1822" s="1" t="s">
        <v>3</v>
      </c>
    </row>
    <row r="1823" spans="1:3" x14ac:dyDescent="0.25">
      <c r="A1823" s="1">
        <v>1815</v>
      </c>
      <c r="B1823" s="1" t="str">
        <f>"00552217"</f>
        <v>00552217</v>
      </c>
      <c r="C1823" s="1" t="s">
        <v>3</v>
      </c>
    </row>
    <row r="1824" spans="1:3" x14ac:dyDescent="0.25">
      <c r="A1824" s="1">
        <v>1816</v>
      </c>
      <c r="B1824" s="1" t="str">
        <f>"00552224"</f>
        <v>00552224</v>
      </c>
      <c r="C1824" s="1" t="s">
        <v>3</v>
      </c>
    </row>
    <row r="1825" spans="1:3" x14ac:dyDescent="0.25">
      <c r="A1825" s="1">
        <v>1817</v>
      </c>
      <c r="B1825" s="1" t="str">
        <f>"00552331"</f>
        <v>00552331</v>
      </c>
      <c r="C1825" s="1" t="s">
        <v>3</v>
      </c>
    </row>
    <row r="1826" spans="1:3" x14ac:dyDescent="0.25">
      <c r="A1826" s="1">
        <v>1818</v>
      </c>
      <c r="B1826" s="1" t="str">
        <f>"00552603"</f>
        <v>00552603</v>
      </c>
      <c r="C1826" s="1" t="s">
        <v>3</v>
      </c>
    </row>
    <row r="1827" spans="1:3" x14ac:dyDescent="0.25">
      <c r="A1827" s="1">
        <v>1819</v>
      </c>
      <c r="B1827" s="1" t="str">
        <f>"00552672"</f>
        <v>00552672</v>
      </c>
      <c r="C1827" s="1" t="s">
        <v>3</v>
      </c>
    </row>
    <row r="1828" spans="1:3" x14ac:dyDescent="0.25">
      <c r="A1828" s="1">
        <v>1820</v>
      </c>
      <c r="B1828" s="1" t="str">
        <f>"00552848"</f>
        <v>00552848</v>
      </c>
      <c r="C1828" s="1" t="s">
        <v>3</v>
      </c>
    </row>
    <row r="1829" spans="1:3" x14ac:dyDescent="0.25">
      <c r="A1829" s="1">
        <v>1821</v>
      </c>
      <c r="B1829" s="1" t="str">
        <f>"00553248"</f>
        <v>00553248</v>
      </c>
      <c r="C1829" s="1" t="s">
        <v>3</v>
      </c>
    </row>
    <row r="1830" spans="1:3" x14ac:dyDescent="0.25">
      <c r="A1830" s="1">
        <v>1822</v>
      </c>
      <c r="B1830" s="1" t="str">
        <f>"00553415"</f>
        <v>00553415</v>
      </c>
      <c r="C1830" s="1" t="s">
        <v>3</v>
      </c>
    </row>
    <row r="1831" spans="1:3" x14ac:dyDescent="0.25">
      <c r="A1831" s="1">
        <v>1823</v>
      </c>
      <c r="B1831" s="1" t="str">
        <f>"00553587"</f>
        <v>00553587</v>
      </c>
      <c r="C1831" s="1" t="s">
        <v>3</v>
      </c>
    </row>
    <row r="1832" spans="1:3" x14ac:dyDescent="0.25">
      <c r="A1832" s="1">
        <v>1824</v>
      </c>
      <c r="B1832" s="1" t="str">
        <f>"00554119"</f>
        <v>00554119</v>
      </c>
      <c r="C1832" s="1" t="s">
        <v>3</v>
      </c>
    </row>
    <row r="1833" spans="1:3" x14ac:dyDescent="0.25">
      <c r="A1833" s="1">
        <v>1825</v>
      </c>
      <c r="B1833" s="1" t="str">
        <f>"00554192"</f>
        <v>00554192</v>
      </c>
      <c r="C1833" s="1" t="s">
        <v>3</v>
      </c>
    </row>
    <row r="1834" spans="1:3" x14ac:dyDescent="0.25">
      <c r="A1834" s="1">
        <v>1826</v>
      </c>
      <c r="B1834" s="1" t="str">
        <f>"00554263"</f>
        <v>00554263</v>
      </c>
      <c r="C1834" s="1" t="s">
        <v>3</v>
      </c>
    </row>
    <row r="1835" spans="1:3" x14ac:dyDescent="0.25">
      <c r="A1835" s="1">
        <v>1827</v>
      </c>
      <c r="B1835" s="1" t="str">
        <f>"00554417"</f>
        <v>00554417</v>
      </c>
      <c r="C1835" s="1" t="s">
        <v>3</v>
      </c>
    </row>
    <row r="1836" spans="1:3" x14ac:dyDescent="0.25">
      <c r="A1836" s="1">
        <v>1828</v>
      </c>
      <c r="B1836" s="1" t="str">
        <f>"00554478"</f>
        <v>00554478</v>
      </c>
      <c r="C1836" s="1" t="s">
        <v>3</v>
      </c>
    </row>
    <row r="1837" spans="1:3" x14ac:dyDescent="0.25">
      <c r="A1837" s="1">
        <v>1829</v>
      </c>
      <c r="B1837" s="1" t="str">
        <f>"00554766"</f>
        <v>00554766</v>
      </c>
      <c r="C1837" s="1" t="s">
        <v>3</v>
      </c>
    </row>
    <row r="1838" spans="1:3" x14ac:dyDescent="0.25">
      <c r="A1838" s="1">
        <v>1830</v>
      </c>
      <c r="B1838" s="1" t="str">
        <f>"00554775"</f>
        <v>00554775</v>
      </c>
      <c r="C1838" s="1" t="s">
        <v>3</v>
      </c>
    </row>
    <row r="1839" spans="1:3" x14ac:dyDescent="0.25">
      <c r="A1839" s="1">
        <v>1831</v>
      </c>
      <c r="B1839" s="1" t="str">
        <f>"00554805"</f>
        <v>00554805</v>
      </c>
      <c r="C1839" s="1" t="s">
        <v>3</v>
      </c>
    </row>
    <row r="1840" spans="1:3" x14ac:dyDescent="0.25">
      <c r="A1840" s="1">
        <v>1832</v>
      </c>
      <c r="B1840" s="1" t="str">
        <f>"00555059"</f>
        <v>00555059</v>
      </c>
      <c r="C1840" s="1" t="s">
        <v>3</v>
      </c>
    </row>
    <row r="1841" spans="1:3" x14ac:dyDescent="0.25">
      <c r="A1841" s="1">
        <v>1833</v>
      </c>
      <c r="B1841" s="1" t="str">
        <f>"00555243"</f>
        <v>00555243</v>
      </c>
      <c r="C1841" s="1" t="s">
        <v>3</v>
      </c>
    </row>
    <row r="1842" spans="1:3" x14ac:dyDescent="0.25">
      <c r="A1842" s="1">
        <v>1834</v>
      </c>
      <c r="B1842" s="1" t="str">
        <f>"00555552"</f>
        <v>00555552</v>
      </c>
      <c r="C1842" s="1" t="s">
        <v>3</v>
      </c>
    </row>
    <row r="1843" spans="1:3" x14ac:dyDescent="0.25">
      <c r="A1843" s="1">
        <v>1835</v>
      </c>
      <c r="B1843" s="1" t="str">
        <f>"00556021"</f>
        <v>00556021</v>
      </c>
      <c r="C1843" s="1" t="s">
        <v>3</v>
      </c>
    </row>
    <row r="1844" spans="1:3" x14ac:dyDescent="0.25">
      <c r="A1844" s="1">
        <v>1836</v>
      </c>
      <c r="B1844" s="1" t="str">
        <f>"00556194"</f>
        <v>00556194</v>
      </c>
      <c r="C1844" s="1" t="s">
        <v>3</v>
      </c>
    </row>
    <row r="1845" spans="1:3" x14ac:dyDescent="0.25">
      <c r="A1845" s="1">
        <v>1837</v>
      </c>
      <c r="B1845" s="1" t="str">
        <f>"00556276"</f>
        <v>00556276</v>
      </c>
      <c r="C1845" s="1" t="s">
        <v>3</v>
      </c>
    </row>
    <row r="1846" spans="1:3" x14ac:dyDescent="0.25">
      <c r="A1846" s="1">
        <v>1838</v>
      </c>
      <c r="B1846" s="1" t="str">
        <f>"00556361"</f>
        <v>00556361</v>
      </c>
      <c r="C1846" s="1" t="s">
        <v>3</v>
      </c>
    </row>
    <row r="1847" spans="1:3" x14ac:dyDescent="0.25">
      <c r="A1847" s="1">
        <v>1839</v>
      </c>
      <c r="B1847" s="1" t="str">
        <f>"00556698"</f>
        <v>00556698</v>
      </c>
      <c r="C1847" s="1" t="s">
        <v>3</v>
      </c>
    </row>
    <row r="1848" spans="1:3" x14ac:dyDescent="0.25">
      <c r="A1848" s="1">
        <v>1840</v>
      </c>
      <c r="B1848" s="1" t="str">
        <f>"00558570"</f>
        <v>00558570</v>
      </c>
      <c r="C1848" s="1" t="s">
        <v>3</v>
      </c>
    </row>
    <row r="1849" spans="1:3" x14ac:dyDescent="0.25">
      <c r="A1849" s="1">
        <v>1841</v>
      </c>
      <c r="B1849" s="1" t="str">
        <f>"00558578"</f>
        <v>00558578</v>
      </c>
      <c r="C1849" s="1" t="s">
        <v>3</v>
      </c>
    </row>
    <row r="1850" spans="1:3" x14ac:dyDescent="0.25">
      <c r="A1850" s="1">
        <v>1842</v>
      </c>
      <c r="B1850" s="1" t="str">
        <f>"00558963"</f>
        <v>00558963</v>
      </c>
      <c r="C1850" s="1" t="s">
        <v>3</v>
      </c>
    </row>
    <row r="1851" spans="1:3" x14ac:dyDescent="0.25">
      <c r="A1851" s="1">
        <v>1843</v>
      </c>
      <c r="B1851" s="1" t="str">
        <f>"00559035"</f>
        <v>00559035</v>
      </c>
      <c r="C1851" s="1" t="s">
        <v>3</v>
      </c>
    </row>
    <row r="1852" spans="1:3" x14ac:dyDescent="0.25">
      <c r="A1852" s="1">
        <v>1844</v>
      </c>
      <c r="B1852" s="1" t="str">
        <f>"00559360"</f>
        <v>00559360</v>
      </c>
      <c r="C1852" s="1" t="s">
        <v>3</v>
      </c>
    </row>
    <row r="1853" spans="1:3" x14ac:dyDescent="0.25">
      <c r="A1853" s="1">
        <v>1845</v>
      </c>
      <c r="B1853" s="1" t="str">
        <f>"00559523"</f>
        <v>00559523</v>
      </c>
      <c r="C1853" s="1" t="s">
        <v>3</v>
      </c>
    </row>
    <row r="1854" spans="1:3" x14ac:dyDescent="0.25">
      <c r="A1854" s="1">
        <v>1846</v>
      </c>
      <c r="B1854" s="1" t="str">
        <f>"00559631"</f>
        <v>00559631</v>
      </c>
      <c r="C1854" s="1" t="s">
        <v>3</v>
      </c>
    </row>
    <row r="1855" spans="1:3" x14ac:dyDescent="0.25">
      <c r="A1855" s="1">
        <v>1847</v>
      </c>
      <c r="B1855" s="1" t="str">
        <f>"00559736"</f>
        <v>00559736</v>
      </c>
      <c r="C1855" s="1" t="s">
        <v>3</v>
      </c>
    </row>
    <row r="1856" spans="1:3" x14ac:dyDescent="0.25">
      <c r="A1856" s="1">
        <v>1848</v>
      </c>
      <c r="B1856" s="1" t="str">
        <f>"00559939"</f>
        <v>00559939</v>
      </c>
      <c r="C1856" s="1" t="s">
        <v>3</v>
      </c>
    </row>
    <row r="1857" spans="1:3" x14ac:dyDescent="0.25">
      <c r="A1857" s="1">
        <v>1849</v>
      </c>
      <c r="B1857" s="1" t="str">
        <f>"00561488"</f>
        <v>00561488</v>
      </c>
      <c r="C1857" s="1" t="s">
        <v>3</v>
      </c>
    </row>
    <row r="1858" spans="1:3" x14ac:dyDescent="0.25">
      <c r="A1858" s="1">
        <v>1850</v>
      </c>
      <c r="B1858" s="1" t="str">
        <f>"00561524"</f>
        <v>00561524</v>
      </c>
      <c r="C1858" s="1" t="s">
        <v>3</v>
      </c>
    </row>
    <row r="1859" spans="1:3" x14ac:dyDescent="0.25">
      <c r="A1859" s="1">
        <v>1851</v>
      </c>
      <c r="B1859" s="1" t="str">
        <f>"00561781"</f>
        <v>00561781</v>
      </c>
      <c r="C1859" s="1" t="s">
        <v>3</v>
      </c>
    </row>
    <row r="1860" spans="1:3" x14ac:dyDescent="0.25">
      <c r="A1860" s="1">
        <v>1852</v>
      </c>
      <c r="B1860" s="1" t="str">
        <f>"00562630"</f>
        <v>00562630</v>
      </c>
      <c r="C1860" s="1" t="s">
        <v>3</v>
      </c>
    </row>
    <row r="1861" spans="1:3" x14ac:dyDescent="0.25">
      <c r="A1861" s="1">
        <v>1853</v>
      </c>
      <c r="B1861" s="1" t="str">
        <f>"00564984"</f>
        <v>00564984</v>
      </c>
      <c r="C1861" s="1" t="s">
        <v>3</v>
      </c>
    </row>
    <row r="1862" spans="1:3" x14ac:dyDescent="0.25">
      <c r="A1862" s="1">
        <v>1854</v>
      </c>
      <c r="B1862" s="1" t="str">
        <f>"00565839"</f>
        <v>00565839</v>
      </c>
      <c r="C1862" s="1" t="s">
        <v>3</v>
      </c>
    </row>
    <row r="1863" spans="1:3" x14ac:dyDescent="0.25">
      <c r="A1863" s="1">
        <v>1855</v>
      </c>
      <c r="B1863" s="1" t="str">
        <f>"00569727"</f>
        <v>00569727</v>
      </c>
      <c r="C1863" s="1" t="s">
        <v>3</v>
      </c>
    </row>
    <row r="1864" spans="1:3" x14ac:dyDescent="0.25">
      <c r="A1864" s="1">
        <v>1856</v>
      </c>
      <c r="B1864" s="1" t="str">
        <f>"00574961"</f>
        <v>00574961</v>
      </c>
      <c r="C1864" s="1" t="s">
        <v>3</v>
      </c>
    </row>
    <row r="1865" spans="1:3" x14ac:dyDescent="0.25">
      <c r="A1865" s="1">
        <v>1857</v>
      </c>
      <c r="B1865" s="1" t="str">
        <f>"00578323"</f>
        <v>00578323</v>
      </c>
      <c r="C1865" s="1" t="s">
        <v>3</v>
      </c>
    </row>
    <row r="1866" spans="1:3" x14ac:dyDescent="0.25">
      <c r="A1866" s="1">
        <v>1858</v>
      </c>
      <c r="B1866" s="1" t="str">
        <f>"00582554"</f>
        <v>00582554</v>
      </c>
      <c r="C1866" s="1" t="s">
        <v>3</v>
      </c>
    </row>
    <row r="1867" spans="1:3" x14ac:dyDescent="0.25">
      <c r="A1867" s="1">
        <v>1859</v>
      </c>
      <c r="B1867" s="1" t="str">
        <f>"00583094"</f>
        <v>00583094</v>
      </c>
      <c r="C1867" s="1" t="s">
        <v>3</v>
      </c>
    </row>
    <row r="1868" spans="1:3" x14ac:dyDescent="0.25">
      <c r="A1868" s="1">
        <v>1860</v>
      </c>
      <c r="B1868" s="1" t="str">
        <f>"00583402"</f>
        <v>00583402</v>
      </c>
      <c r="C1868" s="1" t="s">
        <v>3</v>
      </c>
    </row>
    <row r="1869" spans="1:3" x14ac:dyDescent="0.25">
      <c r="A1869" s="1">
        <v>1861</v>
      </c>
      <c r="B1869" s="1" t="str">
        <f>"00586299"</f>
        <v>00586299</v>
      </c>
      <c r="C1869" s="1" t="s">
        <v>3</v>
      </c>
    </row>
    <row r="1870" spans="1:3" x14ac:dyDescent="0.25">
      <c r="A1870" s="1">
        <v>1862</v>
      </c>
      <c r="B1870" s="1" t="str">
        <f>"00589210"</f>
        <v>00589210</v>
      </c>
      <c r="C1870" s="1" t="s">
        <v>3</v>
      </c>
    </row>
    <row r="1871" spans="1:3" x14ac:dyDescent="0.25">
      <c r="A1871" s="1">
        <v>1863</v>
      </c>
      <c r="B1871" s="1" t="str">
        <f>"00590791"</f>
        <v>00590791</v>
      </c>
      <c r="C1871" s="1" t="s">
        <v>3</v>
      </c>
    </row>
    <row r="1872" spans="1:3" x14ac:dyDescent="0.25">
      <c r="A1872" s="1">
        <v>1864</v>
      </c>
      <c r="B1872" s="1" t="str">
        <f>"00590993"</f>
        <v>00590993</v>
      </c>
      <c r="C1872" s="1" t="s">
        <v>3</v>
      </c>
    </row>
    <row r="1873" spans="1:3" x14ac:dyDescent="0.25">
      <c r="A1873" s="1">
        <v>1865</v>
      </c>
      <c r="B1873" s="1" t="str">
        <f>"00594393"</f>
        <v>00594393</v>
      </c>
      <c r="C1873" s="1" t="s">
        <v>3</v>
      </c>
    </row>
    <row r="1874" spans="1:3" x14ac:dyDescent="0.25">
      <c r="A1874" s="1">
        <v>1866</v>
      </c>
      <c r="B1874" s="1" t="str">
        <f>"00595708"</f>
        <v>00595708</v>
      </c>
      <c r="C1874" s="1" t="s">
        <v>3</v>
      </c>
    </row>
    <row r="1875" spans="1:3" x14ac:dyDescent="0.25">
      <c r="A1875" s="1">
        <v>1867</v>
      </c>
      <c r="B1875" s="1" t="str">
        <f>"00597042"</f>
        <v>00597042</v>
      </c>
      <c r="C1875" s="1" t="s">
        <v>3</v>
      </c>
    </row>
    <row r="1876" spans="1:3" x14ac:dyDescent="0.25">
      <c r="A1876" s="1">
        <v>1868</v>
      </c>
      <c r="B1876" s="1" t="str">
        <f>"00599712"</f>
        <v>00599712</v>
      </c>
      <c r="C1876" s="1" t="s">
        <v>3</v>
      </c>
    </row>
    <row r="1877" spans="1:3" x14ac:dyDescent="0.25">
      <c r="A1877" s="1">
        <v>1869</v>
      </c>
      <c r="B1877" s="1" t="str">
        <f>"00599745"</f>
        <v>00599745</v>
      </c>
      <c r="C1877" s="1" t="s">
        <v>3</v>
      </c>
    </row>
    <row r="1878" spans="1:3" x14ac:dyDescent="0.25">
      <c r="A1878" s="1">
        <v>1870</v>
      </c>
      <c r="B1878" s="1" t="str">
        <f>"00601749"</f>
        <v>00601749</v>
      </c>
      <c r="C1878" s="1" t="s">
        <v>3</v>
      </c>
    </row>
    <row r="1879" spans="1:3" x14ac:dyDescent="0.25">
      <c r="A1879" s="1">
        <v>1871</v>
      </c>
      <c r="B1879" s="1" t="str">
        <f>"00602610"</f>
        <v>00602610</v>
      </c>
      <c r="C1879" s="1" t="s">
        <v>3</v>
      </c>
    </row>
    <row r="1880" spans="1:3" x14ac:dyDescent="0.25">
      <c r="A1880" s="1">
        <v>1872</v>
      </c>
      <c r="B1880" s="1" t="str">
        <f>"00602679"</f>
        <v>00602679</v>
      </c>
      <c r="C1880" s="1" t="s">
        <v>3</v>
      </c>
    </row>
    <row r="1881" spans="1:3" x14ac:dyDescent="0.25">
      <c r="A1881" s="1">
        <v>1873</v>
      </c>
      <c r="B1881" s="1" t="str">
        <f>"00604563"</f>
        <v>00604563</v>
      </c>
      <c r="C1881" s="1" t="s">
        <v>3</v>
      </c>
    </row>
    <row r="1882" spans="1:3" x14ac:dyDescent="0.25">
      <c r="A1882" s="1">
        <v>1874</v>
      </c>
      <c r="B1882" s="1" t="str">
        <f>"00605383"</f>
        <v>00605383</v>
      </c>
      <c r="C1882" s="1" t="s">
        <v>3</v>
      </c>
    </row>
    <row r="1883" spans="1:3" x14ac:dyDescent="0.25">
      <c r="A1883" s="1">
        <v>1875</v>
      </c>
      <c r="B1883" s="1" t="str">
        <f>"00606138"</f>
        <v>00606138</v>
      </c>
      <c r="C1883" s="1" t="s">
        <v>3</v>
      </c>
    </row>
    <row r="1884" spans="1:3" x14ac:dyDescent="0.25">
      <c r="A1884" s="1">
        <v>1876</v>
      </c>
      <c r="B1884" s="1" t="str">
        <f>"00606444"</f>
        <v>00606444</v>
      </c>
      <c r="C1884" s="1" t="s">
        <v>3</v>
      </c>
    </row>
    <row r="1885" spans="1:3" x14ac:dyDescent="0.25">
      <c r="A1885" s="1">
        <v>1877</v>
      </c>
      <c r="B1885" s="1" t="str">
        <f>"00607513"</f>
        <v>00607513</v>
      </c>
      <c r="C1885" s="1" t="s">
        <v>3</v>
      </c>
    </row>
    <row r="1886" spans="1:3" x14ac:dyDescent="0.25">
      <c r="A1886" s="1">
        <v>1878</v>
      </c>
      <c r="B1886" s="1" t="str">
        <f>"00607960"</f>
        <v>00607960</v>
      </c>
      <c r="C1886" s="1" t="s">
        <v>3</v>
      </c>
    </row>
    <row r="1887" spans="1:3" x14ac:dyDescent="0.25">
      <c r="A1887" s="1">
        <v>1879</v>
      </c>
      <c r="B1887" s="1" t="str">
        <f>"00610195"</f>
        <v>00610195</v>
      </c>
      <c r="C1887" s="1" t="s">
        <v>3</v>
      </c>
    </row>
    <row r="1888" spans="1:3" x14ac:dyDescent="0.25">
      <c r="A1888" s="1">
        <v>1880</v>
      </c>
      <c r="B1888" s="1" t="str">
        <f>"00610341"</f>
        <v>00610341</v>
      </c>
      <c r="C1888" s="1" t="s">
        <v>3</v>
      </c>
    </row>
    <row r="1889" spans="1:3" x14ac:dyDescent="0.25">
      <c r="A1889" s="1">
        <v>1881</v>
      </c>
      <c r="B1889" s="1" t="str">
        <f>"00610758"</f>
        <v>00610758</v>
      </c>
      <c r="C1889" s="1" t="s">
        <v>3</v>
      </c>
    </row>
    <row r="1890" spans="1:3" x14ac:dyDescent="0.25">
      <c r="A1890" s="1">
        <v>1882</v>
      </c>
      <c r="B1890" s="1" t="str">
        <f>"00613001"</f>
        <v>00613001</v>
      </c>
      <c r="C1890" s="1" t="s">
        <v>3</v>
      </c>
    </row>
    <row r="1891" spans="1:3" x14ac:dyDescent="0.25">
      <c r="A1891" s="1">
        <v>1883</v>
      </c>
      <c r="B1891" s="1" t="str">
        <f>"00613892"</f>
        <v>00613892</v>
      </c>
      <c r="C1891" s="1" t="s">
        <v>3</v>
      </c>
    </row>
    <row r="1892" spans="1:3" x14ac:dyDescent="0.25">
      <c r="A1892" s="1">
        <v>1884</v>
      </c>
      <c r="B1892" s="1" t="str">
        <f>"00614575"</f>
        <v>00614575</v>
      </c>
      <c r="C1892" s="1" t="s">
        <v>3</v>
      </c>
    </row>
    <row r="1893" spans="1:3" x14ac:dyDescent="0.25">
      <c r="A1893" s="1">
        <v>1885</v>
      </c>
      <c r="B1893" s="1" t="str">
        <f>"00614703"</f>
        <v>00614703</v>
      </c>
      <c r="C1893" s="1" t="s">
        <v>3</v>
      </c>
    </row>
    <row r="1894" spans="1:3" x14ac:dyDescent="0.25">
      <c r="A1894" s="1">
        <v>1886</v>
      </c>
      <c r="B1894" s="1" t="str">
        <f>"00615298"</f>
        <v>00615298</v>
      </c>
      <c r="C1894" s="1" t="s">
        <v>3</v>
      </c>
    </row>
    <row r="1895" spans="1:3" x14ac:dyDescent="0.25">
      <c r="A1895" s="1">
        <v>1887</v>
      </c>
      <c r="B1895" s="1" t="str">
        <f>"00615865"</f>
        <v>00615865</v>
      </c>
      <c r="C1895" s="1" t="s">
        <v>3</v>
      </c>
    </row>
    <row r="1896" spans="1:3" x14ac:dyDescent="0.25">
      <c r="A1896" s="1">
        <v>1888</v>
      </c>
      <c r="B1896" s="1" t="str">
        <f>"00615882"</f>
        <v>00615882</v>
      </c>
      <c r="C1896" s="1" t="s">
        <v>3</v>
      </c>
    </row>
    <row r="1897" spans="1:3" x14ac:dyDescent="0.25">
      <c r="A1897" s="1">
        <v>1889</v>
      </c>
      <c r="B1897" s="1" t="str">
        <f>"00616540"</f>
        <v>00616540</v>
      </c>
      <c r="C1897" s="1" t="s">
        <v>3</v>
      </c>
    </row>
    <row r="1898" spans="1:3" x14ac:dyDescent="0.25">
      <c r="A1898" s="1">
        <v>1890</v>
      </c>
      <c r="B1898" s="1" t="str">
        <f>"00616719"</f>
        <v>00616719</v>
      </c>
      <c r="C1898" s="1" t="s">
        <v>3</v>
      </c>
    </row>
    <row r="1899" spans="1:3" x14ac:dyDescent="0.25">
      <c r="A1899" s="1">
        <v>1891</v>
      </c>
      <c r="B1899" s="1" t="str">
        <f>"00616976"</f>
        <v>00616976</v>
      </c>
      <c r="C1899" s="1" t="s">
        <v>3</v>
      </c>
    </row>
    <row r="1900" spans="1:3" x14ac:dyDescent="0.25">
      <c r="A1900" s="1">
        <v>1892</v>
      </c>
      <c r="B1900" s="1" t="str">
        <f>"00618649"</f>
        <v>00618649</v>
      </c>
      <c r="C1900" s="1" t="s">
        <v>3</v>
      </c>
    </row>
    <row r="1901" spans="1:3" x14ac:dyDescent="0.25">
      <c r="A1901" s="1">
        <v>1893</v>
      </c>
      <c r="B1901" s="1" t="str">
        <f>"00618742"</f>
        <v>00618742</v>
      </c>
      <c r="C1901" s="1" t="s">
        <v>3</v>
      </c>
    </row>
    <row r="1902" spans="1:3" x14ac:dyDescent="0.25">
      <c r="A1902" s="1">
        <v>1894</v>
      </c>
      <c r="B1902" s="1" t="str">
        <f>"00619061"</f>
        <v>00619061</v>
      </c>
      <c r="C1902" s="1" t="s">
        <v>3</v>
      </c>
    </row>
    <row r="1903" spans="1:3" x14ac:dyDescent="0.25">
      <c r="A1903" s="1">
        <v>1895</v>
      </c>
      <c r="B1903" s="1" t="str">
        <f>"00619124"</f>
        <v>00619124</v>
      </c>
      <c r="C1903" s="1" t="s">
        <v>3</v>
      </c>
    </row>
    <row r="1904" spans="1:3" x14ac:dyDescent="0.25">
      <c r="A1904" s="1">
        <v>1896</v>
      </c>
      <c r="B1904" s="1" t="str">
        <f>"00619219"</f>
        <v>00619219</v>
      </c>
      <c r="C1904" s="1" t="s">
        <v>3</v>
      </c>
    </row>
    <row r="1905" spans="1:3" x14ac:dyDescent="0.25">
      <c r="A1905" s="1">
        <v>1897</v>
      </c>
      <c r="B1905" s="1" t="str">
        <f>"00619511"</f>
        <v>00619511</v>
      </c>
      <c r="C1905" s="1" t="s">
        <v>3</v>
      </c>
    </row>
    <row r="1906" spans="1:3" x14ac:dyDescent="0.25">
      <c r="A1906" s="1">
        <v>1898</v>
      </c>
      <c r="B1906" s="1" t="str">
        <f>"00619600"</f>
        <v>00619600</v>
      </c>
      <c r="C1906" s="1" t="s">
        <v>3</v>
      </c>
    </row>
    <row r="1907" spans="1:3" x14ac:dyDescent="0.25">
      <c r="A1907" s="1">
        <v>1899</v>
      </c>
      <c r="B1907" s="1" t="str">
        <f>"00621311"</f>
        <v>00621311</v>
      </c>
      <c r="C1907" s="1" t="s">
        <v>3</v>
      </c>
    </row>
    <row r="1908" spans="1:3" x14ac:dyDescent="0.25">
      <c r="A1908" s="1">
        <v>1900</v>
      </c>
      <c r="B1908" s="1" t="str">
        <f>"00621406"</f>
        <v>00621406</v>
      </c>
      <c r="C1908" s="1" t="s">
        <v>3</v>
      </c>
    </row>
    <row r="1909" spans="1:3" x14ac:dyDescent="0.25">
      <c r="A1909" s="1">
        <v>1901</v>
      </c>
      <c r="B1909" s="1" t="str">
        <f>"00621759"</f>
        <v>00621759</v>
      </c>
      <c r="C1909" s="1" t="s">
        <v>3</v>
      </c>
    </row>
    <row r="1910" spans="1:3" x14ac:dyDescent="0.25">
      <c r="A1910" s="1">
        <v>1902</v>
      </c>
      <c r="B1910" s="1" t="str">
        <f>"00621864"</f>
        <v>00621864</v>
      </c>
      <c r="C1910" s="1" t="s">
        <v>3</v>
      </c>
    </row>
    <row r="1911" spans="1:3" x14ac:dyDescent="0.25">
      <c r="A1911" s="1">
        <v>1903</v>
      </c>
      <c r="B1911" s="1" t="str">
        <f>"00622594"</f>
        <v>00622594</v>
      </c>
      <c r="C1911" s="1" t="s">
        <v>3</v>
      </c>
    </row>
    <row r="1912" spans="1:3" x14ac:dyDescent="0.25">
      <c r="A1912" s="1">
        <v>1904</v>
      </c>
      <c r="B1912" s="1" t="str">
        <f>"00623181"</f>
        <v>00623181</v>
      </c>
      <c r="C1912" s="1" t="s">
        <v>3</v>
      </c>
    </row>
    <row r="1913" spans="1:3" x14ac:dyDescent="0.25">
      <c r="A1913" s="1">
        <v>1905</v>
      </c>
      <c r="B1913" s="1" t="str">
        <f>"00623372"</f>
        <v>00623372</v>
      </c>
      <c r="C1913" s="1" t="s">
        <v>3</v>
      </c>
    </row>
    <row r="1914" spans="1:3" x14ac:dyDescent="0.25">
      <c r="A1914" s="1">
        <v>1906</v>
      </c>
      <c r="B1914" s="1" t="str">
        <f>"00624277"</f>
        <v>00624277</v>
      </c>
      <c r="C1914" s="1" t="s">
        <v>3</v>
      </c>
    </row>
    <row r="1915" spans="1:3" x14ac:dyDescent="0.25">
      <c r="A1915" s="1">
        <v>1907</v>
      </c>
      <c r="B1915" s="1" t="str">
        <f>"00624587"</f>
        <v>00624587</v>
      </c>
      <c r="C1915" s="1" t="s">
        <v>3</v>
      </c>
    </row>
    <row r="1916" spans="1:3" x14ac:dyDescent="0.25">
      <c r="A1916" s="1">
        <v>1908</v>
      </c>
      <c r="B1916" s="1" t="str">
        <f>"00624605"</f>
        <v>00624605</v>
      </c>
      <c r="C1916" s="1" t="s">
        <v>3</v>
      </c>
    </row>
    <row r="1917" spans="1:3" x14ac:dyDescent="0.25">
      <c r="A1917" s="1">
        <v>1909</v>
      </c>
      <c r="B1917" s="1" t="str">
        <f>"00625242"</f>
        <v>00625242</v>
      </c>
      <c r="C1917" s="1" t="s">
        <v>3</v>
      </c>
    </row>
    <row r="1918" spans="1:3" x14ac:dyDescent="0.25">
      <c r="A1918" s="1">
        <v>1910</v>
      </c>
      <c r="B1918" s="1" t="str">
        <f>"00625294"</f>
        <v>00625294</v>
      </c>
      <c r="C1918" s="1" t="s">
        <v>3</v>
      </c>
    </row>
    <row r="1919" spans="1:3" x14ac:dyDescent="0.25">
      <c r="A1919" s="1">
        <v>1911</v>
      </c>
      <c r="B1919" s="1" t="str">
        <f>"00626211"</f>
        <v>00626211</v>
      </c>
      <c r="C1919" s="1" t="s">
        <v>3</v>
      </c>
    </row>
    <row r="1920" spans="1:3" x14ac:dyDescent="0.25">
      <c r="A1920" s="1">
        <v>1912</v>
      </c>
      <c r="B1920" s="1" t="str">
        <f>"00626546"</f>
        <v>00626546</v>
      </c>
      <c r="C1920" s="1" t="s">
        <v>3</v>
      </c>
    </row>
    <row r="1921" spans="1:3" x14ac:dyDescent="0.25">
      <c r="A1921" s="1">
        <v>1913</v>
      </c>
      <c r="B1921" s="1" t="str">
        <f>"00627607"</f>
        <v>00627607</v>
      </c>
      <c r="C1921" s="1" t="s">
        <v>3</v>
      </c>
    </row>
    <row r="1922" spans="1:3" x14ac:dyDescent="0.25">
      <c r="A1922" s="1">
        <v>1914</v>
      </c>
      <c r="B1922" s="1" t="str">
        <f>"00627610"</f>
        <v>00627610</v>
      </c>
      <c r="C1922" s="1" t="s">
        <v>3</v>
      </c>
    </row>
    <row r="1923" spans="1:3" x14ac:dyDescent="0.25">
      <c r="A1923" s="1">
        <v>1915</v>
      </c>
      <c r="B1923" s="1" t="str">
        <f>"00628883"</f>
        <v>00628883</v>
      </c>
      <c r="C1923" s="1" t="s">
        <v>3</v>
      </c>
    </row>
    <row r="1924" spans="1:3" x14ac:dyDescent="0.25">
      <c r="A1924" s="1">
        <v>1916</v>
      </c>
      <c r="B1924" s="1" t="str">
        <f>"00628908"</f>
        <v>00628908</v>
      </c>
      <c r="C1924" s="1" t="s">
        <v>3</v>
      </c>
    </row>
    <row r="1925" spans="1:3" x14ac:dyDescent="0.25">
      <c r="A1925" s="1">
        <v>1917</v>
      </c>
      <c r="B1925" s="1" t="str">
        <f>"00629529"</f>
        <v>00629529</v>
      </c>
      <c r="C1925" s="1" t="s">
        <v>3</v>
      </c>
    </row>
    <row r="1926" spans="1:3" x14ac:dyDescent="0.25">
      <c r="A1926" s="1">
        <v>1918</v>
      </c>
      <c r="B1926" s="1" t="str">
        <f>"00629780"</f>
        <v>00629780</v>
      </c>
      <c r="C1926" s="1" t="s">
        <v>3</v>
      </c>
    </row>
    <row r="1927" spans="1:3" x14ac:dyDescent="0.25">
      <c r="A1927" s="1">
        <v>1919</v>
      </c>
      <c r="B1927" s="1" t="str">
        <f>"00630246"</f>
        <v>00630246</v>
      </c>
      <c r="C1927" s="1" t="s">
        <v>3</v>
      </c>
    </row>
    <row r="1928" spans="1:3" x14ac:dyDescent="0.25">
      <c r="A1928" s="1">
        <v>1920</v>
      </c>
      <c r="B1928" s="1" t="str">
        <f>"00630549"</f>
        <v>00630549</v>
      </c>
      <c r="C1928" s="1" t="s">
        <v>3</v>
      </c>
    </row>
    <row r="1929" spans="1:3" x14ac:dyDescent="0.25">
      <c r="A1929" s="1">
        <v>1921</v>
      </c>
      <c r="B1929" s="1" t="str">
        <f>"00630731"</f>
        <v>00630731</v>
      </c>
      <c r="C1929" s="1" t="s">
        <v>3</v>
      </c>
    </row>
    <row r="1930" spans="1:3" x14ac:dyDescent="0.25">
      <c r="A1930" s="1">
        <v>1922</v>
      </c>
      <c r="B1930" s="1" t="str">
        <f>"00632580"</f>
        <v>00632580</v>
      </c>
      <c r="C1930" s="1" t="s">
        <v>3</v>
      </c>
    </row>
    <row r="1931" spans="1:3" x14ac:dyDescent="0.25">
      <c r="A1931" s="1">
        <v>1923</v>
      </c>
      <c r="B1931" s="1" t="str">
        <f>"00632764"</f>
        <v>00632764</v>
      </c>
      <c r="C1931" s="1" t="s">
        <v>3</v>
      </c>
    </row>
    <row r="1932" spans="1:3" x14ac:dyDescent="0.25">
      <c r="A1932" s="1">
        <v>1924</v>
      </c>
      <c r="B1932" s="1" t="str">
        <f>"00632772"</f>
        <v>00632772</v>
      </c>
      <c r="C1932" s="1" t="s">
        <v>3</v>
      </c>
    </row>
    <row r="1933" spans="1:3" x14ac:dyDescent="0.25">
      <c r="A1933" s="1">
        <v>1925</v>
      </c>
      <c r="B1933" s="1" t="str">
        <f>"00634436"</f>
        <v>00634436</v>
      </c>
      <c r="C1933" s="1" t="s">
        <v>3</v>
      </c>
    </row>
    <row r="1934" spans="1:3" x14ac:dyDescent="0.25">
      <c r="A1934" s="1">
        <v>1926</v>
      </c>
      <c r="B1934" s="1" t="str">
        <f>"00636167"</f>
        <v>00636167</v>
      </c>
      <c r="C1934" s="1" t="s">
        <v>3</v>
      </c>
    </row>
    <row r="1935" spans="1:3" x14ac:dyDescent="0.25">
      <c r="A1935" s="1">
        <v>1927</v>
      </c>
      <c r="B1935" s="1" t="str">
        <f>"00636528"</f>
        <v>00636528</v>
      </c>
      <c r="C1935" s="1" t="s">
        <v>3</v>
      </c>
    </row>
    <row r="1936" spans="1:3" x14ac:dyDescent="0.25">
      <c r="A1936" s="1">
        <v>1928</v>
      </c>
      <c r="B1936" s="1" t="str">
        <f>"00636752"</f>
        <v>00636752</v>
      </c>
      <c r="C1936" s="1" t="s">
        <v>3</v>
      </c>
    </row>
    <row r="1937" spans="1:3" x14ac:dyDescent="0.25">
      <c r="A1937" s="1">
        <v>1929</v>
      </c>
      <c r="B1937" s="1" t="str">
        <f>"00637205"</f>
        <v>00637205</v>
      </c>
      <c r="C1937" s="1" t="s">
        <v>3</v>
      </c>
    </row>
    <row r="1938" spans="1:3" x14ac:dyDescent="0.25">
      <c r="A1938" s="1">
        <v>1930</v>
      </c>
      <c r="B1938" s="1" t="str">
        <f>"00637990"</f>
        <v>00637990</v>
      </c>
      <c r="C1938" s="1" t="s">
        <v>3</v>
      </c>
    </row>
    <row r="1939" spans="1:3" x14ac:dyDescent="0.25">
      <c r="A1939" s="1">
        <v>1931</v>
      </c>
      <c r="B1939" s="1" t="str">
        <f>"00638248"</f>
        <v>00638248</v>
      </c>
      <c r="C1939" s="1" t="s">
        <v>3</v>
      </c>
    </row>
    <row r="1940" spans="1:3" x14ac:dyDescent="0.25">
      <c r="A1940" s="1">
        <v>1932</v>
      </c>
      <c r="B1940" s="1" t="str">
        <f>"00638568"</f>
        <v>00638568</v>
      </c>
      <c r="C1940" s="1" t="s">
        <v>3</v>
      </c>
    </row>
    <row r="1941" spans="1:3" x14ac:dyDescent="0.25">
      <c r="A1941" s="1">
        <v>1933</v>
      </c>
      <c r="B1941" s="1" t="str">
        <f>"00638828"</f>
        <v>00638828</v>
      </c>
      <c r="C1941" s="1" t="s">
        <v>3</v>
      </c>
    </row>
    <row r="1942" spans="1:3" x14ac:dyDescent="0.25">
      <c r="A1942" s="1">
        <v>1934</v>
      </c>
      <c r="B1942" s="1" t="str">
        <f>"00639973"</f>
        <v>00639973</v>
      </c>
      <c r="C1942" s="1" t="s">
        <v>3</v>
      </c>
    </row>
    <row r="1943" spans="1:3" x14ac:dyDescent="0.25">
      <c r="A1943" s="1">
        <v>1935</v>
      </c>
      <c r="B1943" s="1" t="str">
        <f>"00640160"</f>
        <v>00640160</v>
      </c>
      <c r="C1943" s="1" t="s">
        <v>3</v>
      </c>
    </row>
    <row r="1944" spans="1:3" x14ac:dyDescent="0.25">
      <c r="A1944" s="1">
        <v>1936</v>
      </c>
      <c r="B1944" s="1" t="str">
        <f>"00640178"</f>
        <v>00640178</v>
      </c>
      <c r="C1944" s="1" t="s">
        <v>3</v>
      </c>
    </row>
    <row r="1945" spans="1:3" x14ac:dyDescent="0.25">
      <c r="A1945" s="1">
        <v>1937</v>
      </c>
      <c r="B1945" s="1" t="str">
        <f>"00640182"</f>
        <v>00640182</v>
      </c>
      <c r="C1945" s="1" t="s">
        <v>3</v>
      </c>
    </row>
    <row r="1946" spans="1:3" x14ac:dyDescent="0.25">
      <c r="A1946" s="1">
        <v>1938</v>
      </c>
      <c r="B1946" s="1" t="str">
        <f>"00640737"</f>
        <v>00640737</v>
      </c>
      <c r="C1946" s="1" t="s">
        <v>3</v>
      </c>
    </row>
    <row r="1947" spans="1:3" x14ac:dyDescent="0.25">
      <c r="A1947" s="1">
        <v>1939</v>
      </c>
      <c r="B1947" s="1" t="str">
        <f>"00640813"</f>
        <v>00640813</v>
      </c>
      <c r="C1947" s="1" t="s">
        <v>3</v>
      </c>
    </row>
    <row r="1948" spans="1:3" x14ac:dyDescent="0.25">
      <c r="A1948" s="1">
        <v>1940</v>
      </c>
      <c r="B1948" s="1" t="str">
        <f>"00641140"</f>
        <v>00641140</v>
      </c>
      <c r="C1948" s="1" t="s">
        <v>3</v>
      </c>
    </row>
    <row r="1949" spans="1:3" x14ac:dyDescent="0.25">
      <c r="A1949" s="1">
        <v>1941</v>
      </c>
      <c r="B1949" s="1" t="str">
        <f>"00641155"</f>
        <v>00641155</v>
      </c>
      <c r="C1949" s="1" t="s">
        <v>3</v>
      </c>
    </row>
    <row r="1950" spans="1:3" x14ac:dyDescent="0.25">
      <c r="A1950" s="1">
        <v>1942</v>
      </c>
      <c r="B1950" s="1" t="str">
        <f>"00641530"</f>
        <v>00641530</v>
      </c>
      <c r="C1950" s="1" t="s">
        <v>3</v>
      </c>
    </row>
    <row r="1951" spans="1:3" x14ac:dyDescent="0.25">
      <c r="A1951" s="1">
        <v>1943</v>
      </c>
      <c r="B1951" s="1" t="str">
        <f>"00641547"</f>
        <v>00641547</v>
      </c>
      <c r="C1951" s="1" t="s">
        <v>3</v>
      </c>
    </row>
    <row r="1952" spans="1:3" x14ac:dyDescent="0.25">
      <c r="A1952" s="1">
        <v>1944</v>
      </c>
      <c r="B1952" s="1" t="str">
        <f>"00642701"</f>
        <v>00642701</v>
      </c>
      <c r="C1952" s="1" t="s">
        <v>3</v>
      </c>
    </row>
    <row r="1953" spans="1:3" x14ac:dyDescent="0.25">
      <c r="A1953" s="1">
        <v>1945</v>
      </c>
      <c r="B1953" s="1" t="str">
        <f>"00642731"</f>
        <v>00642731</v>
      </c>
      <c r="C1953" s="1" t="s">
        <v>3</v>
      </c>
    </row>
    <row r="1954" spans="1:3" x14ac:dyDescent="0.25">
      <c r="A1954" s="1">
        <v>1946</v>
      </c>
      <c r="B1954" s="1" t="str">
        <f>"00644129"</f>
        <v>00644129</v>
      </c>
      <c r="C1954" s="1" t="s">
        <v>3</v>
      </c>
    </row>
    <row r="1955" spans="1:3" x14ac:dyDescent="0.25">
      <c r="A1955" s="1">
        <v>1947</v>
      </c>
      <c r="B1955" s="1" t="str">
        <f>"00644180"</f>
        <v>00644180</v>
      </c>
      <c r="C1955" s="1" t="s">
        <v>3</v>
      </c>
    </row>
    <row r="1956" spans="1:3" x14ac:dyDescent="0.25">
      <c r="A1956" s="1">
        <v>1948</v>
      </c>
      <c r="B1956" s="1" t="str">
        <f>"00644949"</f>
        <v>00644949</v>
      </c>
      <c r="C1956" s="1" t="s">
        <v>3</v>
      </c>
    </row>
    <row r="1957" spans="1:3" x14ac:dyDescent="0.25">
      <c r="A1957" s="1">
        <v>1949</v>
      </c>
      <c r="B1957" s="1" t="str">
        <f>"00647403"</f>
        <v>00647403</v>
      </c>
      <c r="C1957" s="1" t="s">
        <v>3</v>
      </c>
    </row>
    <row r="1958" spans="1:3" x14ac:dyDescent="0.25">
      <c r="A1958" s="1">
        <v>1950</v>
      </c>
      <c r="B1958" s="1" t="str">
        <f>"00647598"</f>
        <v>00647598</v>
      </c>
      <c r="C1958" s="1" t="s">
        <v>3</v>
      </c>
    </row>
    <row r="1959" spans="1:3" x14ac:dyDescent="0.25">
      <c r="A1959" s="1">
        <v>1951</v>
      </c>
      <c r="B1959" s="1" t="str">
        <f>"00648666"</f>
        <v>00648666</v>
      </c>
      <c r="C1959" s="1" t="s">
        <v>3</v>
      </c>
    </row>
    <row r="1960" spans="1:3" x14ac:dyDescent="0.25">
      <c r="A1960" s="1">
        <v>1952</v>
      </c>
      <c r="B1960" s="1" t="str">
        <f>"00649140"</f>
        <v>00649140</v>
      </c>
      <c r="C1960" s="1" t="s">
        <v>3</v>
      </c>
    </row>
    <row r="1961" spans="1:3" x14ac:dyDescent="0.25">
      <c r="A1961" s="1">
        <v>1953</v>
      </c>
      <c r="B1961" s="1" t="str">
        <f>"00649782"</f>
        <v>00649782</v>
      </c>
      <c r="C1961" s="1" t="s">
        <v>3</v>
      </c>
    </row>
    <row r="1962" spans="1:3" x14ac:dyDescent="0.25">
      <c r="A1962" s="1">
        <v>1954</v>
      </c>
      <c r="B1962" s="1" t="str">
        <f>"00650081"</f>
        <v>00650081</v>
      </c>
      <c r="C1962" s="1" t="s">
        <v>3</v>
      </c>
    </row>
    <row r="1963" spans="1:3" x14ac:dyDescent="0.25">
      <c r="A1963" s="1">
        <v>1955</v>
      </c>
      <c r="B1963" s="1" t="str">
        <f>"00650387"</f>
        <v>00650387</v>
      </c>
      <c r="C1963" s="1" t="s">
        <v>3</v>
      </c>
    </row>
    <row r="1964" spans="1:3" x14ac:dyDescent="0.25">
      <c r="A1964" s="1">
        <v>1956</v>
      </c>
      <c r="B1964" s="1" t="str">
        <f>"00650705"</f>
        <v>00650705</v>
      </c>
      <c r="C1964" s="1" t="s">
        <v>3</v>
      </c>
    </row>
    <row r="1965" spans="1:3" x14ac:dyDescent="0.25">
      <c r="A1965" s="1">
        <v>1957</v>
      </c>
      <c r="B1965" s="1" t="str">
        <f>"00650950"</f>
        <v>00650950</v>
      </c>
      <c r="C1965" s="1" t="s">
        <v>3</v>
      </c>
    </row>
    <row r="1966" spans="1:3" x14ac:dyDescent="0.25">
      <c r="A1966" s="1">
        <v>1958</v>
      </c>
      <c r="B1966" s="1" t="str">
        <f>"00651164"</f>
        <v>00651164</v>
      </c>
      <c r="C1966" s="1" t="s">
        <v>3</v>
      </c>
    </row>
    <row r="1967" spans="1:3" x14ac:dyDescent="0.25">
      <c r="A1967" s="1">
        <v>1959</v>
      </c>
      <c r="B1967" s="1" t="str">
        <f>"00651190"</f>
        <v>00651190</v>
      </c>
      <c r="C1967" s="1" t="s">
        <v>3</v>
      </c>
    </row>
    <row r="1968" spans="1:3" x14ac:dyDescent="0.25">
      <c r="A1968" s="1">
        <v>1960</v>
      </c>
      <c r="B1968" s="1" t="str">
        <f>"00651427"</f>
        <v>00651427</v>
      </c>
      <c r="C1968" s="1" t="s">
        <v>3</v>
      </c>
    </row>
    <row r="1969" spans="1:3" x14ac:dyDescent="0.25">
      <c r="A1969" s="1">
        <v>1961</v>
      </c>
      <c r="B1969" s="1" t="str">
        <f>"00653399"</f>
        <v>00653399</v>
      </c>
      <c r="C1969" s="1" t="s">
        <v>3</v>
      </c>
    </row>
    <row r="1970" spans="1:3" x14ac:dyDescent="0.25">
      <c r="A1970" s="1">
        <v>1962</v>
      </c>
      <c r="B1970" s="1" t="str">
        <f>"00653489"</f>
        <v>00653489</v>
      </c>
      <c r="C1970" s="1" t="s">
        <v>3</v>
      </c>
    </row>
    <row r="1971" spans="1:3" x14ac:dyDescent="0.25">
      <c r="A1971" s="1">
        <v>1963</v>
      </c>
      <c r="B1971" s="1" t="str">
        <f>"00653892"</f>
        <v>00653892</v>
      </c>
      <c r="C1971" s="1" t="s">
        <v>3</v>
      </c>
    </row>
    <row r="1972" spans="1:3" x14ac:dyDescent="0.25">
      <c r="A1972" s="1">
        <v>1964</v>
      </c>
      <c r="B1972" s="1" t="str">
        <f>"00654089"</f>
        <v>00654089</v>
      </c>
      <c r="C1972" s="1" t="s">
        <v>3</v>
      </c>
    </row>
    <row r="1973" spans="1:3" x14ac:dyDescent="0.25">
      <c r="A1973" s="1">
        <v>1965</v>
      </c>
      <c r="B1973" s="1" t="str">
        <f>"00654281"</f>
        <v>00654281</v>
      </c>
      <c r="C1973" s="1" t="s">
        <v>3</v>
      </c>
    </row>
    <row r="1974" spans="1:3" x14ac:dyDescent="0.25">
      <c r="A1974" s="1">
        <v>1966</v>
      </c>
      <c r="B1974" s="1" t="str">
        <f>"00655409"</f>
        <v>00655409</v>
      </c>
      <c r="C1974" s="1" t="s">
        <v>3</v>
      </c>
    </row>
    <row r="1975" spans="1:3" x14ac:dyDescent="0.25">
      <c r="A1975" s="1">
        <v>1967</v>
      </c>
      <c r="B1975" s="1" t="str">
        <f>"00655631"</f>
        <v>00655631</v>
      </c>
      <c r="C1975" s="1" t="s">
        <v>3</v>
      </c>
    </row>
    <row r="1976" spans="1:3" x14ac:dyDescent="0.25">
      <c r="A1976" s="1">
        <v>1968</v>
      </c>
      <c r="B1976" s="1" t="str">
        <f>"00655715"</f>
        <v>00655715</v>
      </c>
      <c r="C1976" s="1" t="s">
        <v>3</v>
      </c>
    </row>
    <row r="1977" spans="1:3" x14ac:dyDescent="0.25">
      <c r="A1977" s="1">
        <v>1969</v>
      </c>
      <c r="B1977" s="1" t="str">
        <f>"00655835"</f>
        <v>00655835</v>
      </c>
      <c r="C1977" s="1" t="s">
        <v>3</v>
      </c>
    </row>
    <row r="1978" spans="1:3" x14ac:dyDescent="0.25">
      <c r="A1978" s="1">
        <v>1970</v>
      </c>
      <c r="B1978" s="1" t="str">
        <f>"00655856"</f>
        <v>00655856</v>
      </c>
      <c r="C1978" s="1" t="s">
        <v>3</v>
      </c>
    </row>
    <row r="1979" spans="1:3" x14ac:dyDescent="0.25">
      <c r="A1979" s="1">
        <v>1971</v>
      </c>
      <c r="B1979" s="1" t="str">
        <f>"00655876"</f>
        <v>00655876</v>
      </c>
      <c r="C1979" s="1" t="s">
        <v>3</v>
      </c>
    </row>
    <row r="1980" spans="1:3" x14ac:dyDescent="0.25">
      <c r="A1980" s="1">
        <v>1972</v>
      </c>
      <c r="B1980" s="1" t="str">
        <f>"00655992"</f>
        <v>00655992</v>
      </c>
      <c r="C1980" s="1" t="s">
        <v>3</v>
      </c>
    </row>
    <row r="1981" spans="1:3" x14ac:dyDescent="0.25">
      <c r="A1981" s="1">
        <v>1973</v>
      </c>
      <c r="B1981" s="1" t="str">
        <f>"00656036"</f>
        <v>00656036</v>
      </c>
      <c r="C1981" s="1" t="s">
        <v>3</v>
      </c>
    </row>
    <row r="1982" spans="1:3" x14ac:dyDescent="0.25">
      <c r="A1982" s="1">
        <v>1974</v>
      </c>
      <c r="B1982" s="1" t="str">
        <f>"00656108"</f>
        <v>00656108</v>
      </c>
      <c r="C1982" s="1" t="s">
        <v>3</v>
      </c>
    </row>
    <row r="1983" spans="1:3" x14ac:dyDescent="0.25">
      <c r="A1983" s="1">
        <v>1975</v>
      </c>
      <c r="B1983" s="1" t="str">
        <f>"00656183"</f>
        <v>00656183</v>
      </c>
      <c r="C1983" s="1" t="s">
        <v>3</v>
      </c>
    </row>
    <row r="1984" spans="1:3" x14ac:dyDescent="0.25">
      <c r="A1984" s="1">
        <v>1976</v>
      </c>
      <c r="B1984" s="1" t="str">
        <f>"00656342"</f>
        <v>00656342</v>
      </c>
      <c r="C1984" s="1" t="s">
        <v>3</v>
      </c>
    </row>
    <row r="1985" spans="1:3" x14ac:dyDescent="0.25">
      <c r="A1985" s="1">
        <v>1977</v>
      </c>
      <c r="B1985" s="1" t="str">
        <f>"00656538"</f>
        <v>00656538</v>
      </c>
      <c r="C1985" s="1" t="s">
        <v>3</v>
      </c>
    </row>
    <row r="1986" spans="1:3" x14ac:dyDescent="0.25">
      <c r="A1986" s="1">
        <v>1978</v>
      </c>
      <c r="B1986" s="1" t="str">
        <f>"00656748"</f>
        <v>00656748</v>
      </c>
      <c r="C1986" s="1" t="s">
        <v>3</v>
      </c>
    </row>
    <row r="1987" spans="1:3" x14ac:dyDescent="0.25">
      <c r="A1987" s="1">
        <v>1979</v>
      </c>
      <c r="B1987" s="1" t="str">
        <f>"00656753"</f>
        <v>00656753</v>
      </c>
      <c r="C1987" s="1" t="s">
        <v>3</v>
      </c>
    </row>
    <row r="1988" spans="1:3" x14ac:dyDescent="0.25">
      <c r="A1988" s="1">
        <v>1980</v>
      </c>
      <c r="B1988" s="1" t="str">
        <f>"00656874"</f>
        <v>00656874</v>
      </c>
      <c r="C1988" s="1" t="s">
        <v>3</v>
      </c>
    </row>
    <row r="1989" spans="1:3" x14ac:dyDescent="0.25">
      <c r="A1989" s="1">
        <v>1981</v>
      </c>
      <c r="B1989" s="1" t="str">
        <f>"00657040"</f>
        <v>00657040</v>
      </c>
      <c r="C1989" s="1" t="s">
        <v>3</v>
      </c>
    </row>
    <row r="1990" spans="1:3" x14ac:dyDescent="0.25">
      <c r="A1990" s="1">
        <v>1982</v>
      </c>
      <c r="B1990" s="1" t="str">
        <f>"00657133"</f>
        <v>00657133</v>
      </c>
      <c r="C1990" s="1" t="s">
        <v>3</v>
      </c>
    </row>
    <row r="1991" spans="1:3" x14ac:dyDescent="0.25">
      <c r="A1991" s="1">
        <v>1983</v>
      </c>
      <c r="B1991" s="1" t="str">
        <f>"00657355"</f>
        <v>00657355</v>
      </c>
      <c r="C1991" s="1" t="s">
        <v>3</v>
      </c>
    </row>
    <row r="1992" spans="1:3" x14ac:dyDescent="0.25">
      <c r="A1992" s="1">
        <v>1984</v>
      </c>
      <c r="B1992" s="1" t="str">
        <f>"00657552"</f>
        <v>00657552</v>
      </c>
      <c r="C1992" s="1" t="s">
        <v>3</v>
      </c>
    </row>
    <row r="1993" spans="1:3" x14ac:dyDescent="0.25">
      <c r="A1993" s="1">
        <v>1985</v>
      </c>
      <c r="B1993" s="1" t="str">
        <f>"00657633"</f>
        <v>00657633</v>
      </c>
      <c r="C1993" s="1" t="s">
        <v>3</v>
      </c>
    </row>
    <row r="1994" spans="1:3" x14ac:dyDescent="0.25">
      <c r="A1994" s="1">
        <v>1986</v>
      </c>
      <c r="B1994" s="1" t="str">
        <f>"00657860"</f>
        <v>00657860</v>
      </c>
      <c r="C1994" s="1" t="s">
        <v>3</v>
      </c>
    </row>
    <row r="1995" spans="1:3" x14ac:dyDescent="0.25">
      <c r="A1995" s="1">
        <v>1987</v>
      </c>
      <c r="B1995" s="1" t="str">
        <f>"00658504"</f>
        <v>00658504</v>
      </c>
      <c r="C1995" s="1" t="s">
        <v>3</v>
      </c>
    </row>
    <row r="1996" spans="1:3" x14ac:dyDescent="0.25">
      <c r="A1996" s="1">
        <v>1988</v>
      </c>
      <c r="B1996" s="1" t="str">
        <f>"00658663"</f>
        <v>00658663</v>
      </c>
      <c r="C1996" s="1" t="s">
        <v>3</v>
      </c>
    </row>
    <row r="1997" spans="1:3" x14ac:dyDescent="0.25">
      <c r="A1997" s="1">
        <v>1989</v>
      </c>
      <c r="B1997" s="1" t="str">
        <f>"00658815"</f>
        <v>00658815</v>
      </c>
      <c r="C1997" s="1" t="s">
        <v>3</v>
      </c>
    </row>
    <row r="1998" spans="1:3" x14ac:dyDescent="0.25">
      <c r="A1998" s="1">
        <v>1990</v>
      </c>
      <c r="B1998" s="1" t="str">
        <f>"00659031"</f>
        <v>00659031</v>
      </c>
      <c r="C1998" s="1" t="s">
        <v>3</v>
      </c>
    </row>
    <row r="1999" spans="1:3" x14ac:dyDescent="0.25">
      <c r="A1999" s="1">
        <v>1991</v>
      </c>
      <c r="B1999" s="1" t="str">
        <f>"00659833"</f>
        <v>00659833</v>
      </c>
      <c r="C1999" s="1" t="s">
        <v>3</v>
      </c>
    </row>
    <row r="2000" spans="1:3" x14ac:dyDescent="0.25">
      <c r="A2000" s="1">
        <v>1992</v>
      </c>
      <c r="B2000" s="1" t="str">
        <f>"00660147"</f>
        <v>00660147</v>
      </c>
      <c r="C2000" s="1" t="s">
        <v>3</v>
      </c>
    </row>
    <row r="2001" spans="1:3" x14ac:dyDescent="0.25">
      <c r="A2001" s="1">
        <v>1993</v>
      </c>
      <c r="B2001" s="1" t="str">
        <f>"00660257"</f>
        <v>00660257</v>
      </c>
      <c r="C2001" s="1" t="s">
        <v>3</v>
      </c>
    </row>
    <row r="2002" spans="1:3" x14ac:dyDescent="0.25">
      <c r="A2002" s="1">
        <v>1994</v>
      </c>
      <c r="B2002" s="1" t="str">
        <f>"00660893"</f>
        <v>00660893</v>
      </c>
      <c r="C2002" s="1" t="s">
        <v>3</v>
      </c>
    </row>
    <row r="2003" spans="1:3" x14ac:dyDescent="0.25">
      <c r="A2003" s="1">
        <v>1995</v>
      </c>
      <c r="B2003" s="1" t="str">
        <f>"00660955"</f>
        <v>00660955</v>
      </c>
      <c r="C2003" s="1" t="s">
        <v>3</v>
      </c>
    </row>
    <row r="2004" spans="1:3" x14ac:dyDescent="0.25">
      <c r="A2004" s="1">
        <v>1996</v>
      </c>
      <c r="B2004" s="1" t="str">
        <f>"00661034"</f>
        <v>00661034</v>
      </c>
      <c r="C2004" s="1" t="s">
        <v>3</v>
      </c>
    </row>
    <row r="2005" spans="1:3" x14ac:dyDescent="0.25">
      <c r="A2005" s="1">
        <v>1997</v>
      </c>
      <c r="B2005" s="1" t="str">
        <f>"00661269"</f>
        <v>00661269</v>
      </c>
      <c r="C2005" s="1" t="s">
        <v>3</v>
      </c>
    </row>
    <row r="2006" spans="1:3" x14ac:dyDescent="0.25">
      <c r="A2006" s="1">
        <v>1998</v>
      </c>
      <c r="B2006" s="1" t="str">
        <f>"00661276"</f>
        <v>00661276</v>
      </c>
      <c r="C2006" s="1" t="s">
        <v>3</v>
      </c>
    </row>
    <row r="2007" spans="1:3" x14ac:dyDescent="0.25">
      <c r="A2007" s="1">
        <v>1999</v>
      </c>
      <c r="B2007" s="1" t="str">
        <f>"00661448"</f>
        <v>00661448</v>
      </c>
      <c r="C2007" s="1" t="s">
        <v>3</v>
      </c>
    </row>
    <row r="2008" spans="1:3" x14ac:dyDescent="0.25">
      <c r="A2008" s="1">
        <v>2000</v>
      </c>
      <c r="B2008" s="1" t="str">
        <f>"00661946"</f>
        <v>00661946</v>
      </c>
      <c r="C2008" s="1" t="s">
        <v>3</v>
      </c>
    </row>
    <row r="2009" spans="1:3" x14ac:dyDescent="0.25">
      <c r="A2009" s="1">
        <v>2001</v>
      </c>
      <c r="B2009" s="1" t="str">
        <f>"00662180"</f>
        <v>00662180</v>
      </c>
      <c r="C2009" s="1" t="s">
        <v>3</v>
      </c>
    </row>
    <row r="2010" spans="1:3" x14ac:dyDescent="0.25">
      <c r="A2010" s="1">
        <v>2002</v>
      </c>
      <c r="B2010" s="1" t="str">
        <f>"00662602"</f>
        <v>00662602</v>
      </c>
      <c r="C2010" s="1" t="s">
        <v>3</v>
      </c>
    </row>
    <row r="2011" spans="1:3" x14ac:dyDescent="0.25">
      <c r="A2011" s="1">
        <v>2003</v>
      </c>
      <c r="B2011" s="1" t="str">
        <f>"00662667"</f>
        <v>00662667</v>
      </c>
      <c r="C2011" s="1" t="s">
        <v>3</v>
      </c>
    </row>
    <row r="2012" spans="1:3" x14ac:dyDescent="0.25">
      <c r="A2012" s="1">
        <v>2004</v>
      </c>
      <c r="B2012" s="1" t="str">
        <f>"00662715"</f>
        <v>00662715</v>
      </c>
      <c r="C2012" s="1" t="s">
        <v>3</v>
      </c>
    </row>
    <row r="2013" spans="1:3" x14ac:dyDescent="0.25">
      <c r="A2013" s="1">
        <v>2005</v>
      </c>
      <c r="B2013" s="1" t="str">
        <f>"00663758"</f>
        <v>00663758</v>
      </c>
      <c r="C2013" s="1" t="s">
        <v>3</v>
      </c>
    </row>
    <row r="2014" spans="1:3" x14ac:dyDescent="0.25">
      <c r="A2014" s="1">
        <v>2006</v>
      </c>
      <c r="B2014" s="1" t="str">
        <f>"00664329"</f>
        <v>00664329</v>
      </c>
      <c r="C2014" s="1" t="s">
        <v>3</v>
      </c>
    </row>
    <row r="2015" spans="1:3" x14ac:dyDescent="0.25">
      <c r="A2015" s="1">
        <v>2007</v>
      </c>
      <c r="B2015" s="1" t="str">
        <f>"00664470"</f>
        <v>00664470</v>
      </c>
      <c r="C2015" s="1" t="s">
        <v>3</v>
      </c>
    </row>
    <row r="2016" spans="1:3" x14ac:dyDescent="0.25">
      <c r="A2016" s="1">
        <v>2008</v>
      </c>
      <c r="B2016" s="1" t="str">
        <f>"00664739"</f>
        <v>00664739</v>
      </c>
      <c r="C2016" s="1" t="s">
        <v>3</v>
      </c>
    </row>
    <row r="2017" spans="1:3" x14ac:dyDescent="0.25">
      <c r="A2017" s="1">
        <v>2009</v>
      </c>
      <c r="B2017" s="1" t="str">
        <f>"00665370"</f>
        <v>00665370</v>
      </c>
      <c r="C2017" s="1" t="s">
        <v>3</v>
      </c>
    </row>
    <row r="2018" spans="1:3" x14ac:dyDescent="0.25">
      <c r="A2018" s="1">
        <v>2010</v>
      </c>
      <c r="B2018" s="1" t="str">
        <f>"00665948"</f>
        <v>00665948</v>
      </c>
      <c r="C2018" s="1" t="s">
        <v>3</v>
      </c>
    </row>
    <row r="2019" spans="1:3" x14ac:dyDescent="0.25">
      <c r="A2019" s="1">
        <v>2011</v>
      </c>
      <c r="B2019" s="1" t="str">
        <f>"00666090"</f>
        <v>00666090</v>
      </c>
      <c r="C2019" s="1" t="s">
        <v>3</v>
      </c>
    </row>
    <row r="2020" spans="1:3" x14ac:dyDescent="0.25">
      <c r="A2020" s="1">
        <v>2012</v>
      </c>
      <c r="B2020" s="1" t="str">
        <f>"00667222"</f>
        <v>00667222</v>
      </c>
      <c r="C2020" s="1" t="s">
        <v>3</v>
      </c>
    </row>
    <row r="2021" spans="1:3" x14ac:dyDescent="0.25">
      <c r="A2021" s="1">
        <v>2013</v>
      </c>
      <c r="B2021" s="1" t="str">
        <f>"00667350"</f>
        <v>00667350</v>
      </c>
      <c r="C2021" s="1" t="s">
        <v>3</v>
      </c>
    </row>
    <row r="2022" spans="1:3" x14ac:dyDescent="0.25">
      <c r="A2022" s="1">
        <v>2014</v>
      </c>
      <c r="B2022" s="1" t="str">
        <f>"00667438"</f>
        <v>00667438</v>
      </c>
      <c r="C2022" s="1" t="s">
        <v>3</v>
      </c>
    </row>
    <row r="2023" spans="1:3" x14ac:dyDescent="0.25">
      <c r="A2023" s="1">
        <v>2015</v>
      </c>
      <c r="B2023" s="1" t="str">
        <f>"00668420"</f>
        <v>00668420</v>
      </c>
      <c r="C2023" s="1" t="s">
        <v>3</v>
      </c>
    </row>
    <row r="2024" spans="1:3" x14ac:dyDescent="0.25">
      <c r="A2024" s="1">
        <v>2016</v>
      </c>
      <c r="B2024" s="1" t="str">
        <f>"00668925"</f>
        <v>00668925</v>
      </c>
      <c r="C2024" s="1" t="s">
        <v>3</v>
      </c>
    </row>
    <row r="2025" spans="1:3" x14ac:dyDescent="0.25">
      <c r="A2025" s="1">
        <v>2017</v>
      </c>
      <c r="B2025" s="1" t="str">
        <f>"00670038"</f>
        <v>00670038</v>
      </c>
      <c r="C2025" s="1" t="s">
        <v>3</v>
      </c>
    </row>
    <row r="2026" spans="1:3" x14ac:dyDescent="0.25">
      <c r="A2026" s="1">
        <v>2018</v>
      </c>
      <c r="B2026" s="1" t="str">
        <f>"00670396"</f>
        <v>00670396</v>
      </c>
      <c r="C2026" s="1" t="s">
        <v>3</v>
      </c>
    </row>
    <row r="2027" spans="1:3" x14ac:dyDescent="0.25">
      <c r="A2027" s="1">
        <v>2019</v>
      </c>
      <c r="B2027" s="1" t="str">
        <f>"00670634"</f>
        <v>00670634</v>
      </c>
      <c r="C2027" s="1" t="s">
        <v>3</v>
      </c>
    </row>
    <row r="2028" spans="1:3" x14ac:dyDescent="0.25">
      <c r="A2028" s="1">
        <v>2020</v>
      </c>
      <c r="B2028" s="1" t="str">
        <f>"00671113"</f>
        <v>00671113</v>
      </c>
      <c r="C2028" s="1" t="s">
        <v>3</v>
      </c>
    </row>
    <row r="2029" spans="1:3" x14ac:dyDescent="0.25">
      <c r="A2029" s="1">
        <v>2021</v>
      </c>
      <c r="B2029" s="1" t="str">
        <f>"00671532"</f>
        <v>00671532</v>
      </c>
      <c r="C2029" s="1" t="s">
        <v>3</v>
      </c>
    </row>
    <row r="2030" spans="1:3" x14ac:dyDescent="0.25">
      <c r="A2030" s="1">
        <v>2022</v>
      </c>
      <c r="B2030" s="1" t="str">
        <f>"00672024"</f>
        <v>00672024</v>
      </c>
      <c r="C2030" s="1" t="s">
        <v>3</v>
      </c>
    </row>
    <row r="2031" spans="1:3" x14ac:dyDescent="0.25">
      <c r="A2031" s="1">
        <v>2023</v>
      </c>
      <c r="B2031" s="1" t="str">
        <f>"00672204"</f>
        <v>00672204</v>
      </c>
      <c r="C2031" s="1" t="s">
        <v>3</v>
      </c>
    </row>
    <row r="2032" spans="1:3" x14ac:dyDescent="0.25">
      <c r="A2032" s="1">
        <v>2024</v>
      </c>
      <c r="B2032" s="1" t="str">
        <f>"00672598"</f>
        <v>00672598</v>
      </c>
      <c r="C2032" s="1" t="s">
        <v>3</v>
      </c>
    </row>
    <row r="2033" spans="1:3" x14ac:dyDescent="0.25">
      <c r="A2033" s="1">
        <v>2025</v>
      </c>
      <c r="B2033" s="1" t="str">
        <f>"00673749"</f>
        <v>00673749</v>
      </c>
      <c r="C2033" s="1" t="s">
        <v>3</v>
      </c>
    </row>
    <row r="2034" spans="1:3" x14ac:dyDescent="0.25">
      <c r="A2034" s="1">
        <v>2026</v>
      </c>
      <c r="B2034" s="1" t="str">
        <f>"00675119"</f>
        <v>00675119</v>
      </c>
      <c r="C2034" s="1" t="s">
        <v>3</v>
      </c>
    </row>
    <row r="2035" spans="1:3" x14ac:dyDescent="0.25">
      <c r="A2035" s="1">
        <v>2027</v>
      </c>
      <c r="B2035" s="1" t="str">
        <f>"00675727"</f>
        <v>00675727</v>
      </c>
      <c r="C2035" s="1" t="s">
        <v>3</v>
      </c>
    </row>
    <row r="2036" spans="1:3" x14ac:dyDescent="0.25">
      <c r="A2036" s="1">
        <v>2028</v>
      </c>
      <c r="B2036" s="1" t="str">
        <f>"00676634"</f>
        <v>00676634</v>
      </c>
      <c r="C2036" s="1" t="s">
        <v>3</v>
      </c>
    </row>
    <row r="2037" spans="1:3" x14ac:dyDescent="0.25">
      <c r="A2037" s="1">
        <v>2029</v>
      </c>
      <c r="B2037" s="1" t="str">
        <f>"00676899"</f>
        <v>00676899</v>
      </c>
      <c r="C2037" s="1" t="s">
        <v>3</v>
      </c>
    </row>
    <row r="2038" spans="1:3" x14ac:dyDescent="0.25">
      <c r="A2038" s="1">
        <v>2030</v>
      </c>
      <c r="B2038" s="1" t="str">
        <f>"00678527"</f>
        <v>00678527</v>
      </c>
      <c r="C2038" s="1" t="s">
        <v>3</v>
      </c>
    </row>
    <row r="2039" spans="1:3" x14ac:dyDescent="0.25">
      <c r="A2039" s="1">
        <v>2031</v>
      </c>
      <c r="B2039" s="1" t="str">
        <f>"00679144"</f>
        <v>00679144</v>
      </c>
      <c r="C2039" s="1" t="s">
        <v>3</v>
      </c>
    </row>
    <row r="2040" spans="1:3" x14ac:dyDescent="0.25">
      <c r="A2040" s="1">
        <v>2032</v>
      </c>
      <c r="B2040" s="1" t="str">
        <f>"00679264"</f>
        <v>00679264</v>
      </c>
      <c r="C2040" s="1" t="s">
        <v>3</v>
      </c>
    </row>
    <row r="2041" spans="1:3" x14ac:dyDescent="0.25">
      <c r="A2041" s="1">
        <v>2033</v>
      </c>
      <c r="B2041" s="1" t="str">
        <f>"00679591"</f>
        <v>00679591</v>
      </c>
      <c r="C2041" s="1" t="s">
        <v>3</v>
      </c>
    </row>
    <row r="2042" spans="1:3" x14ac:dyDescent="0.25">
      <c r="A2042" s="1">
        <v>2034</v>
      </c>
      <c r="B2042" s="1" t="str">
        <f>"00679900"</f>
        <v>00679900</v>
      </c>
      <c r="C2042" s="1" t="s">
        <v>3</v>
      </c>
    </row>
    <row r="2043" spans="1:3" x14ac:dyDescent="0.25">
      <c r="A2043" s="1">
        <v>2035</v>
      </c>
      <c r="B2043" s="1" t="str">
        <f>"00680577"</f>
        <v>00680577</v>
      </c>
      <c r="C2043" s="1" t="s">
        <v>3</v>
      </c>
    </row>
    <row r="2044" spans="1:3" x14ac:dyDescent="0.25">
      <c r="A2044" s="1">
        <v>2036</v>
      </c>
      <c r="B2044" s="1" t="str">
        <f>"00682193"</f>
        <v>00682193</v>
      </c>
      <c r="C2044" s="1" t="s">
        <v>3</v>
      </c>
    </row>
    <row r="2045" spans="1:3" x14ac:dyDescent="0.25">
      <c r="A2045" s="1">
        <v>2037</v>
      </c>
      <c r="B2045" s="1" t="str">
        <f>"00682598"</f>
        <v>00682598</v>
      </c>
      <c r="C2045" s="1" t="s">
        <v>3</v>
      </c>
    </row>
    <row r="2046" spans="1:3" x14ac:dyDescent="0.25">
      <c r="A2046" s="1">
        <v>2038</v>
      </c>
      <c r="B2046" s="1" t="str">
        <f>"00683288"</f>
        <v>00683288</v>
      </c>
      <c r="C2046" s="1" t="s">
        <v>3</v>
      </c>
    </row>
    <row r="2047" spans="1:3" x14ac:dyDescent="0.25">
      <c r="A2047" s="1">
        <v>2039</v>
      </c>
      <c r="B2047" s="1" t="str">
        <f>"00683621"</f>
        <v>00683621</v>
      </c>
      <c r="C2047" s="1" t="s">
        <v>3</v>
      </c>
    </row>
    <row r="2048" spans="1:3" x14ac:dyDescent="0.25">
      <c r="A2048" s="1">
        <v>2040</v>
      </c>
      <c r="B2048" s="1" t="str">
        <f>"00683939"</f>
        <v>00683939</v>
      </c>
      <c r="C2048" s="1" t="s">
        <v>3</v>
      </c>
    </row>
    <row r="2049" spans="1:3" x14ac:dyDescent="0.25">
      <c r="A2049" s="1">
        <v>2041</v>
      </c>
      <c r="B2049" s="1" t="str">
        <f>"00684253"</f>
        <v>00684253</v>
      </c>
      <c r="C2049" s="1" t="s">
        <v>3</v>
      </c>
    </row>
    <row r="2050" spans="1:3" x14ac:dyDescent="0.25">
      <c r="A2050" s="1">
        <v>2042</v>
      </c>
      <c r="B2050" s="1" t="str">
        <f>"00684369"</f>
        <v>00684369</v>
      </c>
      <c r="C2050" s="1" t="s">
        <v>3</v>
      </c>
    </row>
    <row r="2051" spans="1:3" x14ac:dyDescent="0.25">
      <c r="A2051" s="1">
        <v>2043</v>
      </c>
      <c r="B2051" s="1" t="str">
        <f>"00689670"</f>
        <v>00689670</v>
      </c>
      <c r="C2051" s="1" t="s">
        <v>3</v>
      </c>
    </row>
    <row r="2052" spans="1:3" x14ac:dyDescent="0.25">
      <c r="A2052" s="1">
        <v>2044</v>
      </c>
      <c r="B2052" s="1" t="str">
        <f>"00691359"</f>
        <v>00691359</v>
      </c>
      <c r="C2052" s="1" t="s">
        <v>3</v>
      </c>
    </row>
    <row r="2053" spans="1:3" x14ac:dyDescent="0.25">
      <c r="A2053" s="1">
        <v>2045</v>
      </c>
      <c r="B2053" s="1" t="str">
        <f>"00691419"</f>
        <v>00691419</v>
      </c>
      <c r="C2053" s="1" t="s">
        <v>3</v>
      </c>
    </row>
    <row r="2054" spans="1:3" x14ac:dyDescent="0.25">
      <c r="A2054" s="1">
        <v>2046</v>
      </c>
      <c r="B2054" s="1" t="str">
        <f>"00692337"</f>
        <v>00692337</v>
      </c>
      <c r="C2054" s="1" t="s">
        <v>3</v>
      </c>
    </row>
    <row r="2055" spans="1:3" x14ac:dyDescent="0.25">
      <c r="A2055" s="1">
        <v>2047</v>
      </c>
      <c r="B2055" s="1" t="str">
        <f>"00692798"</f>
        <v>00692798</v>
      </c>
      <c r="C2055" s="1" t="s">
        <v>3</v>
      </c>
    </row>
    <row r="2056" spans="1:3" x14ac:dyDescent="0.25">
      <c r="A2056" s="1">
        <v>2048</v>
      </c>
      <c r="B2056" s="1" t="str">
        <f>"00692876"</f>
        <v>00692876</v>
      </c>
      <c r="C2056" s="1" t="s">
        <v>3</v>
      </c>
    </row>
    <row r="2057" spans="1:3" x14ac:dyDescent="0.25">
      <c r="A2057" s="1">
        <v>2049</v>
      </c>
      <c r="B2057" s="1" t="str">
        <f>"00695317"</f>
        <v>00695317</v>
      </c>
      <c r="C2057" s="1" t="s">
        <v>3</v>
      </c>
    </row>
    <row r="2058" spans="1:3" x14ac:dyDescent="0.25">
      <c r="A2058" s="1">
        <v>2050</v>
      </c>
      <c r="B2058" s="1" t="str">
        <f>"00695434"</f>
        <v>00695434</v>
      </c>
      <c r="C2058" s="1" t="s">
        <v>3</v>
      </c>
    </row>
    <row r="2059" spans="1:3" x14ac:dyDescent="0.25">
      <c r="A2059" s="1">
        <v>2051</v>
      </c>
      <c r="B2059" s="1" t="str">
        <f>"00698868"</f>
        <v>00698868</v>
      </c>
      <c r="C2059" s="1" t="s">
        <v>3</v>
      </c>
    </row>
    <row r="2060" spans="1:3" x14ac:dyDescent="0.25">
      <c r="A2060" s="1">
        <v>2052</v>
      </c>
      <c r="B2060" s="1" t="str">
        <f>"00699492"</f>
        <v>00699492</v>
      </c>
      <c r="C2060" s="1" t="s">
        <v>3</v>
      </c>
    </row>
    <row r="2061" spans="1:3" x14ac:dyDescent="0.25">
      <c r="A2061" s="1">
        <v>2053</v>
      </c>
      <c r="B2061" s="1" t="str">
        <f>"00700645"</f>
        <v>00700645</v>
      </c>
      <c r="C2061" s="1" t="s">
        <v>3</v>
      </c>
    </row>
    <row r="2062" spans="1:3" x14ac:dyDescent="0.25">
      <c r="A2062" s="1">
        <v>2054</v>
      </c>
      <c r="B2062" s="1" t="str">
        <f>"00700664"</f>
        <v>00700664</v>
      </c>
      <c r="C2062" s="1" t="s">
        <v>3</v>
      </c>
    </row>
    <row r="2063" spans="1:3" x14ac:dyDescent="0.25">
      <c r="A2063" s="1">
        <v>2055</v>
      </c>
      <c r="B2063" s="1" t="str">
        <f>"00702851"</f>
        <v>00702851</v>
      </c>
      <c r="C2063" s="1" t="s">
        <v>3</v>
      </c>
    </row>
    <row r="2064" spans="1:3" x14ac:dyDescent="0.25">
      <c r="A2064" s="1">
        <v>2056</v>
      </c>
      <c r="B2064" s="1" t="str">
        <f>"00704801"</f>
        <v>00704801</v>
      </c>
      <c r="C2064" s="1" t="s">
        <v>3</v>
      </c>
    </row>
    <row r="2065" spans="1:3" x14ac:dyDescent="0.25">
      <c r="A2065" s="1">
        <v>2057</v>
      </c>
      <c r="B2065" s="1" t="str">
        <f>"00708976"</f>
        <v>00708976</v>
      </c>
      <c r="C2065" s="1" t="s">
        <v>3</v>
      </c>
    </row>
    <row r="2066" spans="1:3" x14ac:dyDescent="0.25">
      <c r="A2066" s="1">
        <v>2058</v>
      </c>
      <c r="B2066" s="1" t="str">
        <f>"00710593"</f>
        <v>00710593</v>
      </c>
      <c r="C2066" s="1" t="s">
        <v>3</v>
      </c>
    </row>
    <row r="2067" spans="1:3" x14ac:dyDescent="0.25">
      <c r="A2067" s="1">
        <v>2059</v>
      </c>
      <c r="B2067" s="1" t="str">
        <f>"00710595"</f>
        <v>00710595</v>
      </c>
      <c r="C2067" s="1" t="s">
        <v>3</v>
      </c>
    </row>
    <row r="2068" spans="1:3" x14ac:dyDescent="0.25">
      <c r="A2068" s="1">
        <v>2060</v>
      </c>
      <c r="B2068" s="1" t="str">
        <f>"00711444"</f>
        <v>00711444</v>
      </c>
      <c r="C2068" s="1" t="s">
        <v>3</v>
      </c>
    </row>
    <row r="2069" spans="1:3" x14ac:dyDescent="0.25">
      <c r="A2069" s="1">
        <v>2061</v>
      </c>
      <c r="B2069" s="1" t="str">
        <f>"00712240"</f>
        <v>00712240</v>
      </c>
      <c r="C2069" s="1" t="s">
        <v>3</v>
      </c>
    </row>
    <row r="2070" spans="1:3" x14ac:dyDescent="0.25">
      <c r="A2070" s="1">
        <v>2062</v>
      </c>
      <c r="B2070" s="1" t="str">
        <f>"00712403"</f>
        <v>00712403</v>
      </c>
      <c r="C2070" s="1" t="s">
        <v>3</v>
      </c>
    </row>
    <row r="2071" spans="1:3" x14ac:dyDescent="0.25">
      <c r="A2071" s="1">
        <v>2063</v>
      </c>
      <c r="B2071" s="1" t="str">
        <f>"00713137"</f>
        <v>00713137</v>
      </c>
      <c r="C2071" s="1" t="s">
        <v>3</v>
      </c>
    </row>
    <row r="2072" spans="1:3" x14ac:dyDescent="0.25">
      <c r="A2072" s="1">
        <v>2064</v>
      </c>
      <c r="B2072" s="1" t="str">
        <f>"00713414"</f>
        <v>00713414</v>
      </c>
      <c r="C2072" s="1" t="s">
        <v>3</v>
      </c>
    </row>
    <row r="2073" spans="1:3" x14ac:dyDescent="0.25">
      <c r="A2073" s="1">
        <v>2065</v>
      </c>
      <c r="B2073" s="1" t="str">
        <f>"00713729"</f>
        <v>00713729</v>
      </c>
      <c r="C2073" s="1" t="s">
        <v>3</v>
      </c>
    </row>
    <row r="2074" spans="1:3" x14ac:dyDescent="0.25">
      <c r="A2074" s="1">
        <v>2066</v>
      </c>
      <c r="B2074" s="1" t="str">
        <f>"00713873"</f>
        <v>00713873</v>
      </c>
      <c r="C2074" s="1" t="s">
        <v>3</v>
      </c>
    </row>
    <row r="2075" spans="1:3" x14ac:dyDescent="0.25">
      <c r="A2075" s="1">
        <v>2067</v>
      </c>
      <c r="B2075" s="1" t="str">
        <f>"00714239"</f>
        <v>00714239</v>
      </c>
      <c r="C2075" s="1" t="s">
        <v>3</v>
      </c>
    </row>
    <row r="2076" spans="1:3" x14ac:dyDescent="0.25">
      <c r="A2076" s="1">
        <v>2068</v>
      </c>
      <c r="B2076" s="1" t="str">
        <f>"00714406"</f>
        <v>00714406</v>
      </c>
      <c r="C2076" s="1" t="s">
        <v>3</v>
      </c>
    </row>
    <row r="2077" spans="1:3" x14ac:dyDescent="0.25">
      <c r="A2077" s="1">
        <v>2069</v>
      </c>
      <c r="B2077" s="1" t="str">
        <f>"00714714"</f>
        <v>00714714</v>
      </c>
      <c r="C2077" s="1" t="s">
        <v>3</v>
      </c>
    </row>
    <row r="2078" spans="1:3" x14ac:dyDescent="0.25">
      <c r="A2078" s="1">
        <v>2070</v>
      </c>
      <c r="B2078" s="1" t="str">
        <f>"00715215"</f>
        <v>00715215</v>
      </c>
      <c r="C2078" s="1" t="s">
        <v>3</v>
      </c>
    </row>
    <row r="2079" spans="1:3" x14ac:dyDescent="0.25">
      <c r="A2079" s="1">
        <v>2071</v>
      </c>
      <c r="B2079" s="1" t="str">
        <f>"00715288"</f>
        <v>00715288</v>
      </c>
      <c r="C2079" s="1" t="s">
        <v>3</v>
      </c>
    </row>
    <row r="2080" spans="1:3" x14ac:dyDescent="0.25">
      <c r="A2080" s="1">
        <v>2072</v>
      </c>
      <c r="B2080" s="1" t="str">
        <f>"00715450"</f>
        <v>00715450</v>
      </c>
      <c r="C2080" s="1" t="s">
        <v>3</v>
      </c>
    </row>
    <row r="2081" spans="1:3" x14ac:dyDescent="0.25">
      <c r="A2081" s="1">
        <v>2073</v>
      </c>
      <c r="B2081" s="1" t="str">
        <f>"00715661"</f>
        <v>00715661</v>
      </c>
      <c r="C2081" s="1" t="s">
        <v>3</v>
      </c>
    </row>
    <row r="2082" spans="1:3" x14ac:dyDescent="0.25">
      <c r="A2082" s="1">
        <v>2074</v>
      </c>
      <c r="B2082" s="1" t="str">
        <f>"00715666"</f>
        <v>00715666</v>
      </c>
      <c r="C2082" s="1" t="s">
        <v>3</v>
      </c>
    </row>
    <row r="2083" spans="1:3" x14ac:dyDescent="0.25">
      <c r="A2083" s="1">
        <v>2075</v>
      </c>
      <c r="B2083" s="1" t="str">
        <f>"00715819"</f>
        <v>00715819</v>
      </c>
      <c r="C2083" s="1" t="s">
        <v>3</v>
      </c>
    </row>
    <row r="2084" spans="1:3" x14ac:dyDescent="0.25">
      <c r="A2084" s="1">
        <v>2076</v>
      </c>
      <c r="B2084" s="1" t="str">
        <f>"00716165"</f>
        <v>00716165</v>
      </c>
      <c r="C2084" s="1" t="s">
        <v>3</v>
      </c>
    </row>
    <row r="2085" spans="1:3" x14ac:dyDescent="0.25">
      <c r="A2085" s="1">
        <v>2077</v>
      </c>
      <c r="B2085" s="1" t="str">
        <f>"00716173"</f>
        <v>00716173</v>
      </c>
      <c r="C2085" s="1" t="s">
        <v>3</v>
      </c>
    </row>
    <row r="2086" spans="1:3" x14ac:dyDescent="0.25">
      <c r="A2086" s="1">
        <v>2078</v>
      </c>
      <c r="B2086" s="1" t="str">
        <f>"00716263"</f>
        <v>00716263</v>
      </c>
      <c r="C2086" s="1" t="s">
        <v>3</v>
      </c>
    </row>
    <row r="2087" spans="1:3" x14ac:dyDescent="0.25">
      <c r="A2087" s="1">
        <v>2079</v>
      </c>
      <c r="B2087" s="1" t="str">
        <f>"00716377"</f>
        <v>00716377</v>
      </c>
      <c r="C2087" s="1" t="s">
        <v>3</v>
      </c>
    </row>
    <row r="2088" spans="1:3" x14ac:dyDescent="0.25">
      <c r="A2088" s="1">
        <v>2080</v>
      </c>
      <c r="B2088" s="1" t="str">
        <f>"00717018"</f>
        <v>00717018</v>
      </c>
      <c r="C2088" s="1" t="s">
        <v>3</v>
      </c>
    </row>
    <row r="2089" spans="1:3" x14ac:dyDescent="0.25">
      <c r="A2089" s="1">
        <v>2081</v>
      </c>
      <c r="B2089" s="1" t="str">
        <f>"00717028"</f>
        <v>00717028</v>
      </c>
      <c r="C2089" s="1" t="s">
        <v>3</v>
      </c>
    </row>
    <row r="2090" spans="1:3" x14ac:dyDescent="0.25">
      <c r="A2090" s="1">
        <v>2082</v>
      </c>
      <c r="B2090" s="1" t="str">
        <f>"00717099"</f>
        <v>00717099</v>
      </c>
      <c r="C2090" s="1" t="s">
        <v>3</v>
      </c>
    </row>
    <row r="2091" spans="1:3" x14ac:dyDescent="0.25">
      <c r="A2091" s="1">
        <v>2083</v>
      </c>
      <c r="B2091" s="1" t="str">
        <f>"00717460"</f>
        <v>00717460</v>
      </c>
      <c r="C2091" s="1" t="s">
        <v>3</v>
      </c>
    </row>
    <row r="2092" spans="1:3" x14ac:dyDescent="0.25">
      <c r="A2092" s="1">
        <v>2084</v>
      </c>
      <c r="B2092" s="1" t="str">
        <f>"00718120"</f>
        <v>00718120</v>
      </c>
      <c r="C2092" s="1" t="s">
        <v>3</v>
      </c>
    </row>
    <row r="2093" spans="1:3" x14ac:dyDescent="0.25">
      <c r="A2093" s="1">
        <v>2085</v>
      </c>
      <c r="B2093" s="1" t="str">
        <f>"00718712"</f>
        <v>00718712</v>
      </c>
      <c r="C2093" s="1" t="s">
        <v>3</v>
      </c>
    </row>
    <row r="2094" spans="1:3" x14ac:dyDescent="0.25">
      <c r="A2094" s="1">
        <v>2086</v>
      </c>
      <c r="B2094" s="1" t="str">
        <f>"00719189"</f>
        <v>00719189</v>
      </c>
      <c r="C2094" s="1" t="s">
        <v>3</v>
      </c>
    </row>
    <row r="2095" spans="1:3" x14ac:dyDescent="0.25">
      <c r="A2095" s="1">
        <v>2087</v>
      </c>
      <c r="B2095" s="1" t="str">
        <f>"00719425"</f>
        <v>00719425</v>
      </c>
      <c r="C2095" s="1" t="s">
        <v>3</v>
      </c>
    </row>
    <row r="2096" spans="1:3" x14ac:dyDescent="0.25">
      <c r="A2096" s="1">
        <v>2088</v>
      </c>
      <c r="B2096" s="1" t="str">
        <f>"00719700"</f>
        <v>00719700</v>
      </c>
      <c r="C2096" s="1" t="s">
        <v>3</v>
      </c>
    </row>
    <row r="2097" spans="1:3" x14ac:dyDescent="0.25">
      <c r="A2097" s="1">
        <v>2089</v>
      </c>
      <c r="B2097" s="1" t="str">
        <f>"00719891"</f>
        <v>00719891</v>
      </c>
      <c r="C2097" s="1" t="s">
        <v>3</v>
      </c>
    </row>
    <row r="2098" spans="1:3" x14ac:dyDescent="0.25">
      <c r="A2098" s="1">
        <v>2090</v>
      </c>
      <c r="B2098" s="1" t="str">
        <f>"00720202"</f>
        <v>00720202</v>
      </c>
      <c r="C2098" s="1" t="s">
        <v>3</v>
      </c>
    </row>
    <row r="2099" spans="1:3" x14ac:dyDescent="0.25">
      <c r="A2099" s="1">
        <v>2091</v>
      </c>
      <c r="B2099" s="1" t="str">
        <f>"00720308"</f>
        <v>00720308</v>
      </c>
      <c r="C2099" s="1" t="s">
        <v>3</v>
      </c>
    </row>
    <row r="2100" spans="1:3" x14ac:dyDescent="0.25">
      <c r="A2100" s="1">
        <v>2092</v>
      </c>
      <c r="B2100" s="1" t="str">
        <f>"00720339"</f>
        <v>00720339</v>
      </c>
      <c r="C2100" s="1" t="s">
        <v>3</v>
      </c>
    </row>
    <row r="2101" spans="1:3" x14ac:dyDescent="0.25">
      <c r="A2101" s="1">
        <v>2093</v>
      </c>
      <c r="B2101" s="1" t="str">
        <f>"00720627"</f>
        <v>00720627</v>
      </c>
      <c r="C2101" s="1" t="s">
        <v>3</v>
      </c>
    </row>
    <row r="2102" spans="1:3" x14ac:dyDescent="0.25">
      <c r="A2102" s="1">
        <v>2094</v>
      </c>
      <c r="B2102" s="1" t="str">
        <f>"00721017"</f>
        <v>00721017</v>
      </c>
      <c r="C2102" s="1" t="s">
        <v>3</v>
      </c>
    </row>
    <row r="2103" spans="1:3" x14ac:dyDescent="0.25">
      <c r="A2103" s="1">
        <v>2095</v>
      </c>
      <c r="B2103" s="1" t="str">
        <f>"00721796"</f>
        <v>00721796</v>
      </c>
      <c r="C2103" s="1" t="s">
        <v>3</v>
      </c>
    </row>
    <row r="2104" spans="1:3" x14ac:dyDescent="0.25">
      <c r="A2104" s="1">
        <v>2096</v>
      </c>
      <c r="B2104" s="1" t="str">
        <f>"00721823"</f>
        <v>00721823</v>
      </c>
      <c r="C2104" s="1" t="s">
        <v>3</v>
      </c>
    </row>
    <row r="2105" spans="1:3" x14ac:dyDescent="0.25">
      <c r="A2105" s="1">
        <v>2097</v>
      </c>
      <c r="B2105" s="1" t="str">
        <f>"00721894"</f>
        <v>00721894</v>
      </c>
      <c r="C2105" s="1" t="s">
        <v>3</v>
      </c>
    </row>
    <row r="2106" spans="1:3" x14ac:dyDescent="0.25">
      <c r="A2106" s="1">
        <v>2098</v>
      </c>
      <c r="B2106" s="1" t="str">
        <f>"00722077"</f>
        <v>00722077</v>
      </c>
      <c r="C2106" s="1" t="s">
        <v>3</v>
      </c>
    </row>
    <row r="2107" spans="1:3" x14ac:dyDescent="0.25">
      <c r="A2107" s="1">
        <v>2099</v>
      </c>
      <c r="B2107" s="1" t="str">
        <f>"00722350"</f>
        <v>00722350</v>
      </c>
      <c r="C2107" s="1" t="s">
        <v>3</v>
      </c>
    </row>
    <row r="2108" spans="1:3" x14ac:dyDescent="0.25">
      <c r="A2108" s="1">
        <v>2100</v>
      </c>
      <c r="B2108" s="1" t="str">
        <f>"00722363"</f>
        <v>00722363</v>
      </c>
      <c r="C2108" s="1" t="s">
        <v>3</v>
      </c>
    </row>
    <row r="2109" spans="1:3" x14ac:dyDescent="0.25">
      <c r="A2109" s="1">
        <v>2101</v>
      </c>
      <c r="B2109" s="1" t="str">
        <f>"00722488"</f>
        <v>00722488</v>
      </c>
      <c r="C2109" s="1" t="s">
        <v>3</v>
      </c>
    </row>
    <row r="2110" spans="1:3" x14ac:dyDescent="0.25">
      <c r="A2110" s="1">
        <v>2102</v>
      </c>
      <c r="B2110" s="1" t="str">
        <f>"00722629"</f>
        <v>00722629</v>
      </c>
      <c r="C2110" s="1" t="s">
        <v>3</v>
      </c>
    </row>
    <row r="2111" spans="1:3" x14ac:dyDescent="0.25">
      <c r="A2111" s="1">
        <v>2103</v>
      </c>
      <c r="B2111" s="1" t="str">
        <f>"00723587"</f>
        <v>00723587</v>
      </c>
      <c r="C2111" s="1" t="s">
        <v>3</v>
      </c>
    </row>
    <row r="2112" spans="1:3" x14ac:dyDescent="0.25">
      <c r="A2112" s="1">
        <v>2104</v>
      </c>
      <c r="B2112" s="1" t="str">
        <f>"00723694"</f>
        <v>00723694</v>
      </c>
      <c r="C2112" s="1" t="s">
        <v>3</v>
      </c>
    </row>
    <row r="2113" spans="1:3" x14ac:dyDescent="0.25">
      <c r="A2113" s="1">
        <v>2105</v>
      </c>
      <c r="B2113" s="1" t="str">
        <f>"00723807"</f>
        <v>00723807</v>
      </c>
      <c r="C2113" s="1" t="s">
        <v>3</v>
      </c>
    </row>
    <row r="2114" spans="1:3" x14ac:dyDescent="0.25">
      <c r="A2114" s="1">
        <v>2106</v>
      </c>
      <c r="B2114" s="1" t="str">
        <f>"00724160"</f>
        <v>00724160</v>
      </c>
      <c r="C2114" s="1" t="s">
        <v>3</v>
      </c>
    </row>
    <row r="2115" spans="1:3" x14ac:dyDescent="0.25">
      <c r="A2115" s="1">
        <v>2107</v>
      </c>
      <c r="B2115" s="1" t="str">
        <f>"00724204"</f>
        <v>00724204</v>
      </c>
      <c r="C2115" s="1" t="s">
        <v>3</v>
      </c>
    </row>
    <row r="2116" spans="1:3" x14ac:dyDescent="0.25">
      <c r="A2116" s="1">
        <v>2108</v>
      </c>
      <c r="B2116" s="1" t="str">
        <f>"00724359"</f>
        <v>00724359</v>
      </c>
      <c r="C2116" s="1" t="s">
        <v>3</v>
      </c>
    </row>
    <row r="2117" spans="1:3" x14ac:dyDescent="0.25">
      <c r="A2117" s="1">
        <v>2109</v>
      </c>
      <c r="B2117" s="1" t="str">
        <f>"00724649"</f>
        <v>00724649</v>
      </c>
      <c r="C2117" s="1" t="s">
        <v>3</v>
      </c>
    </row>
    <row r="2118" spans="1:3" x14ac:dyDescent="0.25">
      <c r="A2118" s="1">
        <v>2110</v>
      </c>
      <c r="B2118" s="1" t="str">
        <f>"00724772"</f>
        <v>00724772</v>
      </c>
      <c r="C2118" s="1" t="s">
        <v>3</v>
      </c>
    </row>
    <row r="2119" spans="1:3" x14ac:dyDescent="0.25">
      <c r="A2119" s="1">
        <v>2111</v>
      </c>
      <c r="B2119" s="1" t="str">
        <f>"00724807"</f>
        <v>00724807</v>
      </c>
      <c r="C2119" s="1" t="s">
        <v>3</v>
      </c>
    </row>
    <row r="2120" spans="1:3" x14ac:dyDescent="0.25">
      <c r="A2120" s="1">
        <v>2112</v>
      </c>
      <c r="B2120" s="1" t="str">
        <f>"00724809"</f>
        <v>00724809</v>
      </c>
      <c r="C2120" s="1" t="s">
        <v>3</v>
      </c>
    </row>
    <row r="2121" spans="1:3" x14ac:dyDescent="0.25">
      <c r="A2121" s="1">
        <v>2113</v>
      </c>
      <c r="B2121" s="1" t="str">
        <f>"00724907"</f>
        <v>00724907</v>
      </c>
      <c r="C2121" s="1" t="s">
        <v>3</v>
      </c>
    </row>
    <row r="2122" spans="1:3" x14ac:dyDescent="0.25">
      <c r="A2122" s="1">
        <v>2114</v>
      </c>
      <c r="B2122" s="1" t="str">
        <f>"00724948"</f>
        <v>00724948</v>
      </c>
      <c r="C2122" s="1" t="s">
        <v>3</v>
      </c>
    </row>
    <row r="2123" spans="1:3" x14ac:dyDescent="0.25">
      <c r="A2123" s="1">
        <v>2115</v>
      </c>
      <c r="B2123" s="1" t="str">
        <f>"00725246"</f>
        <v>00725246</v>
      </c>
      <c r="C2123" s="1" t="s">
        <v>3</v>
      </c>
    </row>
    <row r="2124" spans="1:3" x14ac:dyDescent="0.25">
      <c r="A2124" s="1">
        <v>2116</v>
      </c>
      <c r="B2124" s="1" t="str">
        <f>"00725701"</f>
        <v>00725701</v>
      </c>
      <c r="C2124" s="1" t="s">
        <v>3</v>
      </c>
    </row>
    <row r="2125" spans="1:3" x14ac:dyDescent="0.25">
      <c r="A2125" s="1">
        <v>2117</v>
      </c>
      <c r="B2125" s="1" t="str">
        <f>"00725793"</f>
        <v>00725793</v>
      </c>
      <c r="C2125" s="1" t="s">
        <v>3</v>
      </c>
    </row>
    <row r="2126" spans="1:3" x14ac:dyDescent="0.25">
      <c r="A2126" s="1">
        <v>2118</v>
      </c>
      <c r="B2126" s="1" t="str">
        <f>"00725943"</f>
        <v>00725943</v>
      </c>
      <c r="C2126" s="1" t="s">
        <v>3</v>
      </c>
    </row>
    <row r="2127" spans="1:3" x14ac:dyDescent="0.25">
      <c r="A2127" s="1">
        <v>2119</v>
      </c>
      <c r="B2127" s="1" t="str">
        <f>"00725962"</f>
        <v>00725962</v>
      </c>
      <c r="C2127" s="1" t="s">
        <v>3</v>
      </c>
    </row>
    <row r="2128" spans="1:3" x14ac:dyDescent="0.25">
      <c r="A2128" s="1">
        <v>2120</v>
      </c>
      <c r="B2128" s="1" t="str">
        <f>"00726079"</f>
        <v>00726079</v>
      </c>
      <c r="C2128" s="1" t="s">
        <v>3</v>
      </c>
    </row>
    <row r="2129" spans="1:3" x14ac:dyDescent="0.25">
      <c r="A2129" s="1">
        <v>2121</v>
      </c>
      <c r="B2129" s="1" t="str">
        <f>"00726089"</f>
        <v>00726089</v>
      </c>
      <c r="C2129" s="1" t="s">
        <v>3</v>
      </c>
    </row>
    <row r="2130" spans="1:3" x14ac:dyDescent="0.25">
      <c r="A2130" s="1">
        <v>2122</v>
      </c>
      <c r="B2130" s="1" t="str">
        <f>"00726206"</f>
        <v>00726206</v>
      </c>
      <c r="C2130" s="1" t="s">
        <v>3</v>
      </c>
    </row>
    <row r="2131" spans="1:3" x14ac:dyDescent="0.25">
      <c r="A2131" s="1">
        <v>2123</v>
      </c>
      <c r="B2131" s="1" t="str">
        <f>"00727134"</f>
        <v>00727134</v>
      </c>
      <c r="C2131" s="1" t="s">
        <v>3</v>
      </c>
    </row>
    <row r="2132" spans="1:3" x14ac:dyDescent="0.25">
      <c r="A2132" s="1">
        <v>2124</v>
      </c>
      <c r="B2132" s="1" t="str">
        <f>"00727348"</f>
        <v>00727348</v>
      </c>
      <c r="C2132" s="1" t="s">
        <v>3</v>
      </c>
    </row>
    <row r="2133" spans="1:3" x14ac:dyDescent="0.25">
      <c r="A2133" s="1">
        <v>2125</v>
      </c>
      <c r="B2133" s="1" t="str">
        <f>"00727450"</f>
        <v>00727450</v>
      </c>
      <c r="C2133" s="1" t="s">
        <v>3</v>
      </c>
    </row>
    <row r="2134" spans="1:3" x14ac:dyDescent="0.25">
      <c r="A2134" s="1">
        <v>2126</v>
      </c>
      <c r="B2134" s="1" t="str">
        <f>"00728016"</f>
        <v>00728016</v>
      </c>
      <c r="C2134" s="1" t="s">
        <v>3</v>
      </c>
    </row>
    <row r="2135" spans="1:3" x14ac:dyDescent="0.25">
      <c r="A2135" s="1">
        <v>2127</v>
      </c>
      <c r="B2135" s="1" t="str">
        <f>"00728502"</f>
        <v>00728502</v>
      </c>
      <c r="C2135" s="1" t="s">
        <v>3</v>
      </c>
    </row>
    <row r="2136" spans="1:3" x14ac:dyDescent="0.25">
      <c r="A2136" s="1">
        <v>2128</v>
      </c>
      <c r="B2136" s="1" t="str">
        <f>"00728655"</f>
        <v>00728655</v>
      </c>
      <c r="C2136" s="1" t="s">
        <v>3</v>
      </c>
    </row>
    <row r="2137" spans="1:3" x14ac:dyDescent="0.25">
      <c r="A2137" s="1">
        <v>2129</v>
      </c>
      <c r="B2137" s="1" t="str">
        <f>"00728922"</f>
        <v>00728922</v>
      </c>
      <c r="C2137" s="1" t="s">
        <v>3</v>
      </c>
    </row>
    <row r="2138" spans="1:3" x14ac:dyDescent="0.25">
      <c r="A2138" s="1">
        <v>2130</v>
      </c>
      <c r="B2138" s="1" t="str">
        <f>"00729227"</f>
        <v>00729227</v>
      </c>
      <c r="C2138" s="1" t="s">
        <v>3</v>
      </c>
    </row>
    <row r="2139" spans="1:3" x14ac:dyDescent="0.25">
      <c r="A2139" s="1">
        <v>2131</v>
      </c>
      <c r="B2139" s="1" t="str">
        <f>"00729375"</f>
        <v>00729375</v>
      </c>
      <c r="C2139" s="1" t="s">
        <v>3</v>
      </c>
    </row>
    <row r="2140" spans="1:3" x14ac:dyDescent="0.25">
      <c r="A2140" s="1">
        <v>2132</v>
      </c>
      <c r="B2140" s="1" t="str">
        <f>"00729376"</f>
        <v>00729376</v>
      </c>
      <c r="C2140" s="1" t="s">
        <v>3</v>
      </c>
    </row>
    <row r="2141" spans="1:3" x14ac:dyDescent="0.25">
      <c r="A2141" s="1">
        <v>2133</v>
      </c>
      <c r="B2141" s="1" t="str">
        <f>"00729407"</f>
        <v>00729407</v>
      </c>
      <c r="C2141" s="1" t="s">
        <v>3</v>
      </c>
    </row>
    <row r="2142" spans="1:3" x14ac:dyDescent="0.25">
      <c r="A2142" s="1">
        <v>2134</v>
      </c>
      <c r="B2142" s="1" t="str">
        <f>"00729503"</f>
        <v>00729503</v>
      </c>
      <c r="C2142" s="1" t="s">
        <v>3</v>
      </c>
    </row>
    <row r="2143" spans="1:3" x14ac:dyDescent="0.25">
      <c r="A2143" s="1">
        <v>2135</v>
      </c>
      <c r="B2143" s="1" t="str">
        <f>"00729938"</f>
        <v>00729938</v>
      </c>
      <c r="C2143" s="1" t="s">
        <v>3</v>
      </c>
    </row>
    <row r="2144" spans="1:3" x14ac:dyDescent="0.25">
      <c r="A2144" s="1">
        <v>2136</v>
      </c>
      <c r="B2144" s="1" t="str">
        <f>"00730199"</f>
        <v>00730199</v>
      </c>
      <c r="C2144" s="1" t="s">
        <v>3</v>
      </c>
    </row>
    <row r="2145" spans="1:3" x14ac:dyDescent="0.25">
      <c r="A2145" s="1">
        <v>2137</v>
      </c>
      <c r="B2145" s="1" t="str">
        <f>"00730673"</f>
        <v>00730673</v>
      </c>
      <c r="C2145" s="1" t="s">
        <v>3</v>
      </c>
    </row>
    <row r="2146" spans="1:3" x14ac:dyDescent="0.25">
      <c r="A2146" s="1">
        <v>2138</v>
      </c>
      <c r="B2146" s="1" t="str">
        <f>"00731032"</f>
        <v>00731032</v>
      </c>
      <c r="C2146" s="1" t="s">
        <v>3</v>
      </c>
    </row>
    <row r="2147" spans="1:3" x14ac:dyDescent="0.25">
      <c r="A2147" s="1">
        <v>2139</v>
      </c>
      <c r="B2147" s="1" t="str">
        <f>"00732658"</f>
        <v>00732658</v>
      </c>
      <c r="C2147" s="1" t="s">
        <v>3</v>
      </c>
    </row>
    <row r="2148" spans="1:3" x14ac:dyDescent="0.25">
      <c r="A2148" s="1">
        <v>2140</v>
      </c>
      <c r="B2148" s="1" t="str">
        <f>"00732682"</f>
        <v>00732682</v>
      </c>
      <c r="C2148" s="1" t="s">
        <v>3</v>
      </c>
    </row>
    <row r="2149" spans="1:3" x14ac:dyDescent="0.25">
      <c r="A2149" s="1">
        <v>2141</v>
      </c>
      <c r="B2149" s="1" t="str">
        <f>"00733051"</f>
        <v>00733051</v>
      </c>
      <c r="C2149" s="1" t="s">
        <v>3</v>
      </c>
    </row>
    <row r="2150" spans="1:3" x14ac:dyDescent="0.25">
      <c r="A2150" s="1">
        <v>2142</v>
      </c>
      <c r="B2150" s="1" t="str">
        <f>"00734346"</f>
        <v>00734346</v>
      </c>
      <c r="C2150" s="1" t="s">
        <v>3</v>
      </c>
    </row>
    <row r="2151" spans="1:3" x14ac:dyDescent="0.25">
      <c r="A2151" s="1">
        <v>2143</v>
      </c>
      <c r="B2151" s="1" t="str">
        <f>"00735056"</f>
        <v>00735056</v>
      </c>
      <c r="C2151" s="1" t="s">
        <v>3</v>
      </c>
    </row>
    <row r="2152" spans="1:3" x14ac:dyDescent="0.25">
      <c r="A2152" s="1">
        <v>2144</v>
      </c>
      <c r="B2152" s="1" t="str">
        <f>"00735642"</f>
        <v>00735642</v>
      </c>
      <c r="C2152" s="1" t="s">
        <v>3</v>
      </c>
    </row>
    <row r="2153" spans="1:3" x14ac:dyDescent="0.25">
      <c r="A2153" s="1">
        <v>2145</v>
      </c>
      <c r="B2153" s="1" t="str">
        <f>"00736416"</f>
        <v>00736416</v>
      </c>
      <c r="C2153" s="1" t="s">
        <v>3</v>
      </c>
    </row>
    <row r="2154" spans="1:3" x14ac:dyDescent="0.25">
      <c r="A2154" s="1">
        <v>2146</v>
      </c>
      <c r="B2154" s="1" t="str">
        <f>"00736970"</f>
        <v>00736970</v>
      </c>
      <c r="C2154" s="1" t="s">
        <v>3</v>
      </c>
    </row>
    <row r="2155" spans="1:3" x14ac:dyDescent="0.25">
      <c r="A2155" s="1">
        <v>2147</v>
      </c>
      <c r="B2155" s="1" t="str">
        <f>"00737250"</f>
        <v>00737250</v>
      </c>
      <c r="C2155" s="1" t="s">
        <v>3</v>
      </c>
    </row>
    <row r="2156" spans="1:3" x14ac:dyDescent="0.25">
      <c r="A2156" s="1">
        <v>2148</v>
      </c>
      <c r="B2156" s="1" t="str">
        <f>"00737732"</f>
        <v>00737732</v>
      </c>
      <c r="C2156" s="1" t="s">
        <v>3</v>
      </c>
    </row>
    <row r="2157" spans="1:3" x14ac:dyDescent="0.25">
      <c r="A2157" s="1">
        <v>2149</v>
      </c>
      <c r="B2157" s="1" t="str">
        <f>"00737897"</f>
        <v>00737897</v>
      </c>
      <c r="C2157" s="1" t="s">
        <v>3</v>
      </c>
    </row>
    <row r="2158" spans="1:3" x14ac:dyDescent="0.25">
      <c r="A2158" s="1">
        <v>2150</v>
      </c>
      <c r="B2158" s="1" t="str">
        <f>"00737927"</f>
        <v>00737927</v>
      </c>
      <c r="C2158" s="1" t="s">
        <v>3</v>
      </c>
    </row>
    <row r="2159" spans="1:3" x14ac:dyDescent="0.25">
      <c r="A2159" s="1">
        <v>2151</v>
      </c>
      <c r="B2159" s="1" t="str">
        <f>"00738698"</f>
        <v>00738698</v>
      </c>
      <c r="C2159" s="1" t="s">
        <v>3</v>
      </c>
    </row>
    <row r="2160" spans="1:3" x14ac:dyDescent="0.25">
      <c r="A2160" s="1">
        <v>2152</v>
      </c>
      <c r="B2160" s="1" t="str">
        <f>"00738845"</f>
        <v>00738845</v>
      </c>
      <c r="C2160" s="1" t="s">
        <v>3</v>
      </c>
    </row>
    <row r="2161" spans="1:3" x14ac:dyDescent="0.25">
      <c r="A2161" s="1">
        <v>2153</v>
      </c>
      <c r="B2161" s="1" t="str">
        <f>"00739032"</f>
        <v>00739032</v>
      </c>
      <c r="C2161" s="1" t="s">
        <v>3</v>
      </c>
    </row>
    <row r="2162" spans="1:3" x14ac:dyDescent="0.25">
      <c r="A2162" s="1">
        <v>2154</v>
      </c>
      <c r="B2162" s="1" t="str">
        <f>"00739173"</f>
        <v>00739173</v>
      </c>
      <c r="C2162" s="1" t="s">
        <v>3</v>
      </c>
    </row>
    <row r="2163" spans="1:3" x14ac:dyDescent="0.25">
      <c r="A2163" s="1">
        <v>2155</v>
      </c>
      <c r="B2163" s="1" t="str">
        <f>"00739278"</f>
        <v>00739278</v>
      </c>
      <c r="C2163" s="1" t="s">
        <v>3</v>
      </c>
    </row>
    <row r="2164" spans="1:3" x14ac:dyDescent="0.25">
      <c r="A2164" s="1">
        <v>2156</v>
      </c>
      <c r="B2164" s="1" t="str">
        <f>"00739370"</f>
        <v>00739370</v>
      </c>
      <c r="C2164" s="1" t="s">
        <v>3</v>
      </c>
    </row>
    <row r="2165" spans="1:3" x14ac:dyDescent="0.25">
      <c r="A2165" s="1">
        <v>2157</v>
      </c>
      <c r="B2165" s="1" t="str">
        <f>"00740044"</f>
        <v>00740044</v>
      </c>
      <c r="C2165" s="1" t="s">
        <v>3</v>
      </c>
    </row>
    <row r="2166" spans="1:3" x14ac:dyDescent="0.25">
      <c r="A2166" s="1">
        <v>2158</v>
      </c>
      <c r="B2166" s="1" t="str">
        <f>"00740961"</f>
        <v>00740961</v>
      </c>
      <c r="C2166" s="1" t="s">
        <v>3</v>
      </c>
    </row>
    <row r="2167" spans="1:3" x14ac:dyDescent="0.25">
      <c r="A2167" s="1">
        <v>2159</v>
      </c>
      <c r="B2167" s="1" t="str">
        <f>"00741021"</f>
        <v>00741021</v>
      </c>
      <c r="C2167" s="1" t="s">
        <v>3</v>
      </c>
    </row>
    <row r="2168" spans="1:3" x14ac:dyDescent="0.25">
      <c r="A2168" s="1">
        <v>2160</v>
      </c>
      <c r="B2168" s="1" t="str">
        <f>"00741046"</f>
        <v>00741046</v>
      </c>
      <c r="C2168" s="1" t="s">
        <v>3</v>
      </c>
    </row>
    <row r="2169" spans="1:3" x14ac:dyDescent="0.25">
      <c r="A2169" s="1">
        <v>2161</v>
      </c>
      <c r="B2169" s="1" t="str">
        <f>"00741331"</f>
        <v>00741331</v>
      </c>
      <c r="C2169" s="1" t="s">
        <v>3</v>
      </c>
    </row>
    <row r="2170" spans="1:3" x14ac:dyDescent="0.25">
      <c r="A2170" s="1">
        <v>2162</v>
      </c>
      <c r="B2170" s="1" t="str">
        <f>"00741472"</f>
        <v>00741472</v>
      </c>
      <c r="C2170" s="1" t="s">
        <v>3</v>
      </c>
    </row>
    <row r="2171" spans="1:3" x14ac:dyDescent="0.25">
      <c r="A2171" s="1">
        <v>2163</v>
      </c>
      <c r="B2171" s="1" t="str">
        <f>"00741663"</f>
        <v>00741663</v>
      </c>
      <c r="C2171" s="1" t="s">
        <v>3</v>
      </c>
    </row>
    <row r="2172" spans="1:3" x14ac:dyDescent="0.25">
      <c r="A2172" s="1">
        <v>2164</v>
      </c>
      <c r="B2172" s="1" t="str">
        <f>"00741876"</f>
        <v>00741876</v>
      </c>
      <c r="C2172" s="1" t="s">
        <v>3</v>
      </c>
    </row>
    <row r="2173" spans="1:3" x14ac:dyDescent="0.25">
      <c r="A2173" s="1">
        <v>2165</v>
      </c>
      <c r="B2173" s="1" t="str">
        <f>"00742145"</f>
        <v>00742145</v>
      </c>
      <c r="C2173" s="1" t="s">
        <v>3</v>
      </c>
    </row>
    <row r="2174" spans="1:3" x14ac:dyDescent="0.25">
      <c r="A2174" s="1">
        <v>2166</v>
      </c>
      <c r="B2174" s="1" t="str">
        <f>"00743544"</f>
        <v>00743544</v>
      </c>
      <c r="C2174" s="1" t="s">
        <v>3</v>
      </c>
    </row>
    <row r="2175" spans="1:3" x14ac:dyDescent="0.25">
      <c r="A2175" s="1">
        <v>2167</v>
      </c>
      <c r="B2175" s="1" t="str">
        <f>"00743917"</f>
        <v>00743917</v>
      </c>
      <c r="C2175" s="1" t="s">
        <v>3</v>
      </c>
    </row>
    <row r="2176" spans="1:3" x14ac:dyDescent="0.25">
      <c r="A2176" s="1">
        <v>2168</v>
      </c>
      <c r="B2176" s="1" t="str">
        <f>"00744866"</f>
        <v>00744866</v>
      </c>
      <c r="C2176" s="1" t="s">
        <v>3</v>
      </c>
    </row>
    <row r="2177" spans="1:3" x14ac:dyDescent="0.25">
      <c r="A2177" s="1">
        <v>2169</v>
      </c>
      <c r="B2177" s="1" t="str">
        <f>"00745268"</f>
        <v>00745268</v>
      </c>
      <c r="C2177" s="1" t="s">
        <v>3</v>
      </c>
    </row>
    <row r="2178" spans="1:3" x14ac:dyDescent="0.25">
      <c r="A2178" s="1">
        <v>2170</v>
      </c>
      <c r="B2178" s="1" t="str">
        <f>"00745873"</f>
        <v>00745873</v>
      </c>
      <c r="C2178" s="1" t="s">
        <v>3</v>
      </c>
    </row>
    <row r="2179" spans="1:3" x14ac:dyDescent="0.25">
      <c r="A2179" s="1">
        <v>2171</v>
      </c>
      <c r="B2179" s="1" t="str">
        <f>"00749371"</f>
        <v>00749371</v>
      </c>
      <c r="C2179" s="1" t="s">
        <v>3</v>
      </c>
    </row>
    <row r="2180" spans="1:3" x14ac:dyDescent="0.25">
      <c r="A2180" s="1">
        <v>2172</v>
      </c>
      <c r="B2180" s="1" t="str">
        <f>"00750611"</f>
        <v>00750611</v>
      </c>
      <c r="C2180" s="1" t="s">
        <v>3</v>
      </c>
    </row>
    <row r="2181" spans="1:3" x14ac:dyDescent="0.25">
      <c r="A2181" s="1">
        <v>2173</v>
      </c>
      <c r="B2181" s="1" t="str">
        <f>"00754618"</f>
        <v>00754618</v>
      </c>
      <c r="C2181" s="1" t="s">
        <v>3</v>
      </c>
    </row>
    <row r="2182" spans="1:3" x14ac:dyDescent="0.25">
      <c r="A2182" s="1">
        <v>2174</v>
      </c>
      <c r="B2182" s="1" t="str">
        <f>"00755235"</f>
        <v>00755235</v>
      </c>
      <c r="C2182" s="1" t="s">
        <v>3</v>
      </c>
    </row>
    <row r="2183" spans="1:3" x14ac:dyDescent="0.25">
      <c r="A2183" s="1">
        <v>2175</v>
      </c>
      <c r="B2183" s="1" t="str">
        <f>"00756223"</f>
        <v>00756223</v>
      </c>
      <c r="C2183" s="1" t="s">
        <v>3</v>
      </c>
    </row>
    <row r="2184" spans="1:3" x14ac:dyDescent="0.25">
      <c r="A2184" s="1">
        <v>2176</v>
      </c>
      <c r="B2184" s="1" t="str">
        <f>"00756839"</f>
        <v>00756839</v>
      </c>
      <c r="C2184" s="1" t="s">
        <v>3</v>
      </c>
    </row>
    <row r="2185" spans="1:3" x14ac:dyDescent="0.25">
      <c r="A2185" s="1">
        <v>2177</v>
      </c>
      <c r="B2185" s="1" t="str">
        <f>"00756954"</f>
        <v>00756954</v>
      </c>
      <c r="C2185" s="1" t="s">
        <v>3</v>
      </c>
    </row>
    <row r="2186" spans="1:3" x14ac:dyDescent="0.25">
      <c r="A2186" s="1">
        <v>2178</v>
      </c>
      <c r="B2186" s="1" t="str">
        <f>"00757237"</f>
        <v>00757237</v>
      </c>
      <c r="C2186" s="1" t="s">
        <v>3</v>
      </c>
    </row>
    <row r="2187" spans="1:3" x14ac:dyDescent="0.25">
      <c r="A2187" s="1">
        <v>2179</v>
      </c>
      <c r="B2187" s="1" t="str">
        <f>"00757752"</f>
        <v>00757752</v>
      </c>
      <c r="C2187" s="1" t="s">
        <v>3</v>
      </c>
    </row>
    <row r="2188" spans="1:3" x14ac:dyDescent="0.25">
      <c r="A2188" s="1">
        <v>2180</v>
      </c>
      <c r="B2188" s="1" t="str">
        <f>"00758155"</f>
        <v>00758155</v>
      </c>
      <c r="C2188" s="1" t="s">
        <v>3</v>
      </c>
    </row>
    <row r="2189" spans="1:3" x14ac:dyDescent="0.25">
      <c r="A2189" s="1">
        <v>2181</v>
      </c>
      <c r="B2189" s="1" t="str">
        <f>"00758762"</f>
        <v>00758762</v>
      </c>
      <c r="C2189" s="1" t="s">
        <v>3</v>
      </c>
    </row>
    <row r="2190" spans="1:3" x14ac:dyDescent="0.25">
      <c r="A2190" s="1">
        <v>2182</v>
      </c>
      <c r="B2190" s="1" t="str">
        <f>"00759273"</f>
        <v>00759273</v>
      </c>
      <c r="C2190" s="1" t="s">
        <v>3</v>
      </c>
    </row>
    <row r="2191" spans="1:3" x14ac:dyDescent="0.25">
      <c r="A2191" s="1">
        <v>2183</v>
      </c>
      <c r="B2191" s="1" t="str">
        <f>"00759287"</f>
        <v>00759287</v>
      </c>
      <c r="C2191" s="1" t="s">
        <v>3</v>
      </c>
    </row>
    <row r="2192" spans="1:3" x14ac:dyDescent="0.25">
      <c r="A2192" s="1">
        <v>2184</v>
      </c>
      <c r="B2192" s="1" t="str">
        <f>"00759345"</f>
        <v>00759345</v>
      </c>
      <c r="C2192" s="1" t="s">
        <v>3</v>
      </c>
    </row>
    <row r="2193" spans="1:3" x14ac:dyDescent="0.25">
      <c r="A2193" s="1">
        <v>2185</v>
      </c>
      <c r="B2193" s="1" t="str">
        <f>"00759660"</f>
        <v>00759660</v>
      </c>
      <c r="C2193" s="1" t="s">
        <v>3</v>
      </c>
    </row>
    <row r="2194" spans="1:3" x14ac:dyDescent="0.25">
      <c r="A2194" s="1">
        <v>2186</v>
      </c>
      <c r="B2194" s="1" t="str">
        <f>"00759941"</f>
        <v>00759941</v>
      </c>
      <c r="C2194" s="1" t="s">
        <v>3</v>
      </c>
    </row>
    <row r="2195" spans="1:3" x14ac:dyDescent="0.25">
      <c r="A2195" s="1">
        <v>2187</v>
      </c>
      <c r="B2195" s="1" t="str">
        <f>"00760002"</f>
        <v>00760002</v>
      </c>
      <c r="C2195" s="1" t="s">
        <v>3</v>
      </c>
    </row>
    <row r="2196" spans="1:3" x14ac:dyDescent="0.25">
      <c r="A2196" s="1">
        <v>2188</v>
      </c>
      <c r="B2196" s="1" t="str">
        <f>"00760060"</f>
        <v>00760060</v>
      </c>
      <c r="C2196" s="1" t="s">
        <v>3</v>
      </c>
    </row>
    <row r="2197" spans="1:3" x14ac:dyDescent="0.25">
      <c r="A2197" s="1">
        <v>2189</v>
      </c>
      <c r="B2197" s="1" t="str">
        <f>"00760067"</f>
        <v>00760067</v>
      </c>
      <c r="C2197" s="1" t="s">
        <v>3</v>
      </c>
    </row>
    <row r="2198" spans="1:3" x14ac:dyDescent="0.25">
      <c r="A2198" s="1">
        <v>2190</v>
      </c>
      <c r="B2198" s="1" t="str">
        <f>"00760069"</f>
        <v>00760069</v>
      </c>
      <c r="C2198" s="1" t="s">
        <v>3</v>
      </c>
    </row>
    <row r="2199" spans="1:3" x14ac:dyDescent="0.25">
      <c r="A2199" s="1">
        <v>2191</v>
      </c>
      <c r="B2199" s="1" t="str">
        <f>"00760226"</f>
        <v>00760226</v>
      </c>
      <c r="C2199" s="1" t="s">
        <v>3</v>
      </c>
    </row>
    <row r="2200" spans="1:3" x14ac:dyDescent="0.25">
      <c r="A2200" s="1">
        <v>2192</v>
      </c>
      <c r="B2200" s="1" t="str">
        <f>"00760321"</f>
        <v>00760321</v>
      </c>
      <c r="C2200" s="1" t="s">
        <v>3</v>
      </c>
    </row>
    <row r="2201" spans="1:3" x14ac:dyDescent="0.25">
      <c r="A2201" s="1">
        <v>2193</v>
      </c>
      <c r="B2201" s="1" t="str">
        <f>"00760617"</f>
        <v>00760617</v>
      </c>
      <c r="C2201" s="1" t="s">
        <v>3</v>
      </c>
    </row>
    <row r="2202" spans="1:3" x14ac:dyDescent="0.25">
      <c r="A2202" s="1">
        <v>2194</v>
      </c>
      <c r="B2202" s="1" t="str">
        <f>"00760833"</f>
        <v>00760833</v>
      </c>
      <c r="C2202" s="1" t="s">
        <v>3</v>
      </c>
    </row>
    <row r="2203" spans="1:3" x14ac:dyDescent="0.25">
      <c r="A2203" s="1">
        <v>2195</v>
      </c>
      <c r="B2203" s="1" t="str">
        <f>"00760871"</f>
        <v>00760871</v>
      </c>
      <c r="C2203" s="1" t="s">
        <v>3</v>
      </c>
    </row>
    <row r="2204" spans="1:3" x14ac:dyDescent="0.25">
      <c r="A2204" s="1">
        <v>2196</v>
      </c>
      <c r="B2204" s="1" t="str">
        <f>"00760925"</f>
        <v>00760925</v>
      </c>
      <c r="C2204" s="1" t="s">
        <v>3</v>
      </c>
    </row>
    <row r="2205" spans="1:3" x14ac:dyDescent="0.25">
      <c r="A2205" s="1">
        <v>2197</v>
      </c>
      <c r="B2205" s="1" t="str">
        <f>"00761065"</f>
        <v>00761065</v>
      </c>
      <c r="C2205" s="1" t="s">
        <v>3</v>
      </c>
    </row>
    <row r="2206" spans="1:3" x14ac:dyDescent="0.25">
      <c r="A2206" s="1">
        <v>2198</v>
      </c>
      <c r="B2206" s="1" t="str">
        <f>"00761223"</f>
        <v>00761223</v>
      </c>
      <c r="C2206" s="1" t="s">
        <v>3</v>
      </c>
    </row>
    <row r="2207" spans="1:3" x14ac:dyDescent="0.25">
      <c r="A2207" s="1">
        <v>2199</v>
      </c>
      <c r="B2207" s="1" t="str">
        <f>"00761295"</f>
        <v>00761295</v>
      </c>
      <c r="C2207" s="1" t="s">
        <v>3</v>
      </c>
    </row>
    <row r="2208" spans="1:3" x14ac:dyDescent="0.25">
      <c r="A2208" s="1">
        <v>2200</v>
      </c>
      <c r="B2208" s="1" t="str">
        <f>"00761340"</f>
        <v>00761340</v>
      </c>
      <c r="C2208" s="1" t="s">
        <v>3</v>
      </c>
    </row>
    <row r="2209" spans="1:3" x14ac:dyDescent="0.25">
      <c r="A2209" s="1">
        <v>2201</v>
      </c>
      <c r="B2209" s="1" t="str">
        <f>"00761350"</f>
        <v>00761350</v>
      </c>
      <c r="C2209" s="1" t="s">
        <v>3</v>
      </c>
    </row>
    <row r="2210" spans="1:3" x14ac:dyDescent="0.25">
      <c r="A2210" s="1">
        <v>2202</v>
      </c>
      <c r="B2210" s="1" t="str">
        <f>"00761382"</f>
        <v>00761382</v>
      </c>
      <c r="C2210" s="1" t="s">
        <v>3</v>
      </c>
    </row>
    <row r="2211" spans="1:3" x14ac:dyDescent="0.25">
      <c r="A2211" s="1">
        <v>2203</v>
      </c>
      <c r="B2211" s="1" t="str">
        <f>"00761437"</f>
        <v>00761437</v>
      </c>
      <c r="C2211" s="1" t="s">
        <v>3</v>
      </c>
    </row>
    <row r="2212" spans="1:3" x14ac:dyDescent="0.25">
      <c r="A2212" s="1">
        <v>2204</v>
      </c>
      <c r="B2212" s="1" t="str">
        <f>"00761558"</f>
        <v>00761558</v>
      </c>
      <c r="C2212" s="1" t="s">
        <v>3</v>
      </c>
    </row>
    <row r="2213" spans="1:3" x14ac:dyDescent="0.25">
      <c r="A2213" s="1">
        <v>2205</v>
      </c>
      <c r="B2213" s="1" t="str">
        <f>"00761565"</f>
        <v>00761565</v>
      </c>
      <c r="C2213" s="1" t="s">
        <v>3</v>
      </c>
    </row>
    <row r="2214" spans="1:3" x14ac:dyDescent="0.25">
      <c r="A2214" s="1">
        <v>2206</v>
      </c>
      <c r="B2214" s="1" t="str">
        <f>"00761596"</f>
        <v>00761596</v>
      </c>
      <c r="C2214" s="1" t="s">
        <v>3</v>
      </c>
    </row>
    <row r="2215" spans="1:3" x14ac:dyDescent="0.25">
      <c r="A2215" s="1">
        <v>2207</v>
      </c>
      <c r="B2215" s="1" t="str">
        <f>"00761744"</f>
        <v>00761744</v>
      </c>
      <c r="C2215" s="1" t="s">
        <v>3</v>
      </c>
    </row>
    <row r="2216" spans="1:3" x14ac:dyDescent="0.25">
      <c r="A2216" s="1">
        <v>2208</v>
      </c>
      <c r="B2216" s="1" t="str">
        <f>"00761832"</f>
        <v>00761832</v>
      </c>
      <c r="C2216" s="1" t="s">
        <v>3</v>
      </c>
    </row>
    <row r="2217" spans="1:3" x14ac:dyDescent="0.25">
      <c r="A2217" s="1">
        <v>2209</v>
      </c>
      <c r="B2217" s="1" t="str">
        <f>"00761945"</f>
        <v>00761945</v>
      </c>
      <c r="C2217" s="1" t="s">
        <v>3</v>
      </c>
    </row>
    <row r="2218" spans="1:3" x14ac:dyDescent="0.25">
      <c r="A2218" s="1">
        <v>2210</v>
      </c>
      <c r="B2218" s="1" t="str">
        <f>"00762406"</f>
        <v>00762406</v>
      </c>
      <c r="C2218" s="1" t="s">
        <v>3</v>
      </c>
    </row>
    <row r="2219" spans="1:3" x14ac:dyDescent="0.25">
      <c r="A2219" s="1">
        <v>2211</v>
      </c>
      <c r="B2219" s="1" t="str">
        <f>"00762407"</f>
        <v>00762407</v>
      </c>
      <c r="C2219" s="1" t="s">
        <v>3</v>
      </c>
    </row>
    <row r="2220" spans="1:3" x14ac:dyDescent="0.25">
      <c r="A2220" s="1">
        <v>2212</v>
      </c>
      <c r="B2220" s="1" t="str">
        <f>"00762616"</f>
        <v>00762616</v>
      </c>
      <c r="C2220" s="1" t="s">
        <v>3</v>
      </c>
    </row>
    <row r="2221" spans="1:3" x14ac:dyDescent="0.25">
      <c r="A2221" s="1">
        <v>2213</v>
      </c>
      <c r="B2221" s="1" t="str">
        <f>"00762632"</f>
        <v>00762632</v>
      </c>
      <c r="C2221" s="1" t="s">
        <v>3</v>
      </c>
    </row>
    <row r="2222" spans="1:3" x14ac:dyDescent="0.25">
      <c r="A2222" s="1">
        <v>2214</v>
      </c>
      <c r="B2222" s="1" t="str">
        <f>"00762702"</f>
        <v>00762702</v>
      </c>
      <c r="C2222" s="1" t="s">
        <v>3</v>
      </c>
    </row>
    <row r="2223" spans="1:3" x14ac:dyDescent="0.25">
      <c r="A2223" s="1">
        <v>2215</v>
      </c>
      <c r="B2223" s="1" t="str">
        <f>"00762752"</f>
        <v>00762752</v>
      </c>
      <c r="C2223" s="1" t="s">
        <v>3</v>
      </c>
    </row>
    <row r="2224" spans="1:3" x14ac:dyDescent="0.25">
      <c r="A2224" s="1">
        <v>2216</v>
      </c>
      <c r="B2224" s="1" t="str">
        <f>"00762813"</f>
        <v>00762813</v>
      </c>
      <c r="C2224" s="1" t="s">
        <v>3</v>
      </c>
    </row>
    <row r="2225" spans="1:3" x14ac:dyDescent="0.25">
      <c r="A2225" s="1">
        <v>2217</v>
      </c>
      <c r="B2225" s="1" t="str">
        <f>"00762867"</f>
        <v>00762867</v>
      </c>
      <c r="C2225" s="1" t="s">
        <v>3</v>
      </c>
    </row>
    <row r="2226" spans="1:3" x14ac:dyDescent="0.25">
      <c r="A2226" s="1">
        <v>2218</v>
      </c>
      <c r="B2226" s="1" t="str">
        <f>"00762874"</f>
        <v>00762874</v>
      </c>
      <c r="C2226" s="1" t="s">
        <v>3</v>
      </c>
    </row>
    <row r="2227" spans="1:3" x14ac:dyDescent="0.25">
      <c r="A2227" s="1">
        <v>2219</v>
      </c>
      <c r="B2227" s="1" t="str">
        <f>"00762961"</f>
        <v>00762961</v>
      </c>
      <c r="C2227" s="1" t="s">
        <v>3</v>
      </c>
    </row>
    <row r="2228" spans="1:3" x14ac:dyDescent="0.25">
      <c r="A2228" s="1">
        <v>2220</v>
      </c>
      <c r="B2228" s="1" t="str">
        <f>"00763062"</f>
        <v>00763062</v>
      </c>
      <c r="C2228" s="1" t="s">
        <v>3</v>
      </c>
    </row>
    <row r="2229" spans="1:3" x14ac:dyDescent="0.25">
      <c r="A2229" s="1">
        <v>2221</v>
      </c>
      <c r="B2229" s="1" t="str">
        <f>"00763247"</f>
        <v>00763247</v>
      </c>
      <c r="C2229" s="1" t="s">
        <v>3</v>
      </c>
    </row>
    <row r="2230" spans="1:3" x14ac:dyDescent="0.25">
      <c r="A2230" s="1">
        <v>2222</v>
      </c>
      <c r="B2230" s="1" t="str">
        <f>"00763331"</f>
        <v>00763331</v>
      </c>
      <c r="C2230" s="1" t="s">
        <v>3</v>
      </c>
    </row>
    <row r="2231" spans="1:3" x14ac:dyDescent="0.25">
      <c r="A2231" s="1">
        <v>2223</v>
      </c>
      <c r="B2231" s="1" t="str">
        <f>"00763352"</f>
        <v>00763352</v>
      </c>
      <c r="C2231" s="1" t="s">
        <v>3</v>
      </c>
    </row>
    <row r="2232" spans="1:3" x14ac:dyDescent="0.25">
      <c r="A2232" s="1">
        <v>2224</v>
      </c>
      <c r="B2232" s="1" t="str">
        <f>"00763853"</f>
        <v>00763853</v>
      </c>
      <c r="C2232" s="1" t="s">
        <v>3</v>
      </c>
    </row>
    <row r="2233" spans="1:3" x14ac:dyDescent="0.25">
      <c r="A2233" s="1">
        <v>2225</v>
      </c>
      <c r="B2233" s="1" t="str">
        <f>"00763948"</f>
        <v>00763948</v>
      </c>
      <c r="C2233" s="1" t="s">
        <v>3</v>
      </c>
    </row>
    <row r="2234" spans="1:3" x14ac:dyDescent="0.25">
      <c r="A2234" s="1">
        <v>2226</v>
      </c>
      <c r="B2234" s="1" t="str">
        <f>"00763952"</f>
        <v>00763952</v>
      </c>
      <c r="C2234" s="1" t="s">
        <v>3</v>
      </c>
    </row>
    <row r="2235" spans="1:3" x14ac:dyDescent="0.25">
      <c r="A2235" s="1">
        <v>2227</v>
      </c>
      <c r="B2235" s="1" t="str">
        <f>"00764079"</f>
        <v>00764079</v>
      </c>
      <c r="C2235" s="1" t="s">
        <v>3</v>
      </c>
    </row>
    <row r="2236" spans="1:3" x14ac:dyDescent="0.25">
      <c r="A2236" s="1">
        <v>2228</v>
      </c>
      <c r="B2236" s="1" t="str">
        <f>"00764109"</f>
        <v>00764109</v>
      </c>
      <c r="C2236" s="1" t="s">
        <v>3</v>
      </c>
    </row>
    <row r="2237" spans="1:3" x14ac:dyDescent="0.25">
      <c r="A2237" s="1">
        <v>2229</v>
      </c>
      <c r="B2237" s="1" t="str">
        <f>"00764137"</f>
        <v>00764137</v>
      </c>
      <c r="C2237" s="1" t="s">
        <v>3</v>
      </c>
    </row>
    <row r="2238" spans="1:3" x14ac:dyDescent="0.25">
      <c r="A2238" s="1">
        <v>2230</v>
      </c>
      <c r="B2238" s="1" t="str">
        <f>"00764200"</f>
        <v>00764200</v>
      </c>
      <c r="C2238" s="1" t="s">
        <v>3</v>
      </c>
    </row>
    <row r="2239" spans="1:3" x14ac:dyDescent="0.25">
      <c r="A2239" s="1">
        <v>2231</v>
      </c>
      <c r="B2239" s="1" t="str">
        <f>"00764284"</f>
        <v>00764284</v>
      </c>
      <c r="C2239" s="1" t="s">
        <v>3</v>
      </c>
    </row>
    <row r="2240" spans="1:3" x14ac:dyDescent="0.25">
      <c r="A2240" s="1">
        <v>2232</v>
      </c>
      <c r="B2240" s="1" t="str">
        <f>"00764313"</f>
        <v>00764313</v>
      </c>
      <c r="C2240" s="1" t="s">
        <v>3</v>
      </c>
    </row>
    <row r="2241" spans="1:3" x14ac:dyDescent="0.25">
      <c r="A2241" s="1">
        <v>2233</v>
      </c>
      <c r="B2241" s="1" t="str">
        <f>"00764563"</f>
        <v>00764563</v>
      </c>
      <c r="C2241" s="1" t="s">
        <v>3</v>
      </c>
    </row>
    <row r="2242" spans="1:3" x14ac:dyDescent="0.25">
      <c r="A2242" s="1">
        <v>2234</v>
      </c>
      <c r="B2242" s="1" t="str">
        <f>"00764685"</f>
        <v>00764685</v>
      </c>
      <c r="C2242" s="1" t="s">
        <v>3</v>
      </c>
    </row>
    <row r="2243" spans="1:3" x14ac:dyDescent="0.25">
      <c r="A2243" s="1">
        <v>2235</v>
      </c>
      <c r="B2243" s="1" t="str">
        <f>"00764836"</f>
        <v>00764836</v>
      </c>
      <c r="C2243" s="1" t="s">
        <v>3</v>
      </c>
    </row>
    <row r="2244" spans="1:3" x14ac:dyDescent="0.25">
      <c r="A2244" s="1">
        <v>2236</v>
      </c>
      <c r="B2244" s="1" t="str">
        <f>"00764928"</f>
        <v>00764928</v>
      </c>
      <c r="C2244" s="1" t="s">
        <v>3</v>
      </c>
    </row>
    <row r="2245" spans="1:3" x14ac:dyDescent="0.25">
      <c r="A2245" s="1">
        <v>2237</v>
      </c>
      <c r="B2245" s="1" t="str">
        <f>"00765076"</f>
        <v>00765076</v>
      </c>
      <c r="C2245" s="1" t="s">
        <v>3</v>
      </c>
    </row>
    <row r="2246" spans="1:3" x14ac:dyDescent="0.25">
      <c r="A2246" s="1">
        <v>2238</v>
      </c>
      <c r="B2246" s="1" t="str">
        <f>"00765080"</f>
        <v>00765080</v>
      </c>
      <c r="C2246" s="1" t="s">
        <v>3</v>
      </c>
    </row>
    <row r="2247" spans="1:3" x14ac:dyDescent="0.25">
      <c r="A2247" s="1">
        <v>2239</v>
      </c>
      <c r="B2247" s="1" t="str">
        <f>"00765238"</f>
        <v>00765238</v>
      </c>
      <c r="C2247" s="1" t="s">
        <v>3</v>
      </c>
    </row>
    <row r="2248" spans="1:3" x14ac:dyDescent="0.25">
      <c r="A2248" s="1">
        <v>2240</v>
      </c>
      <c r="B2248" s="1" t="str">
        <f>"00765247"</f>
        <v>00765247</v>
      </c>
      <c r="C2248" s="1" t="s">
        <v>3</v>
      </c>
    </row>
    <row r="2249" spans="1:3" x14ac:dyDescent="0.25">
      <c r="A2249" s="1">
        <v>2241</v>
      </c>
      <c r="B2249" s="1" t="str">
        <f>"00765251"</f>
        <v>00765251</v>
      </c>
      <c r="C2249" s="1" t="s">
        <v>3</v>
      </c>
    </row>
    <row r="2250" spans="1:3" x14ac:dyDescent="0.25">
      <c r="A2250" s="1">
        <v>2242</v>
      </c>
      <c r="B2250" s="1" t="str">
        <f>"00765258"</f>
        <v>00765258</v>
      </c>
      <c r="C2250" s="1" t="s">
        <v>3</v>
      </c>
    </row>
    <row r="2251" spans="1:3" x14ac:dyDescent="0.25">
      <c r="A2251" s="1">
        <v>2243</v>
      </c>
      <c r="B2251" s="1" t="str">
        <f>"00765319"</f>
        <v>00765319</v>
      </c>
      <c r="C2251" s="1" t="s">
        <v>3</v>
      </c>
    </row>
    <row r="2252" spans="1:3" x14ac:dyDescent="0.25">
      <c r="A2252" s="1">
        <v>2244</v>
      </c>
      <c r="B2252" s="1" t="str">
        <f>"00765382"</f>
        <v>00765382</v>
      </c>
      <c r="C2252" s="1" t="s">
        <v>3</v>
      </c>
    </row>
    <row r="2253" spans="1:3" x14ac:dyDescent="0.25">
      <c r="A2253" s="1">
        <v>2245</v>
      </c>
      <c r="B2253" s="1" t="str">
        <f>"00765569"</f>
        <v>00765569</v>
      </c>
      <c r="C2253" s="1" t="s">
        <v>3</v>
      </c>
    </row>
    <row r="2254" spans="1:3" x14ac:dyDescent="0.25">
      <c r="A2254" s="1">
        <v>2246</v>
      </c>
      <c r="B2254" s="1" t="str">
        <f>"00765578"</f>
        <v>00765578</v>
      </c>
      <c r="C2254" s="1" t="s">
        <v>3</v>
      </c>
    </row>
    <row r="2255" spans="1:3" x14ac:dyDescent="0.25">
      <c r="A2255" s="1">
        <v>2247</v>
      </c>
      <c r="B2255" s="1" t="str">
        <f>"00765703"</f>
        <v>00765703</v>
      </c>
      <c r="C2255" s="1" t="s">
        <v>3</v>
      </c>
    </row>
    <row r="2256" spans="1:3" x14ac:dyDescent="0.25">
      <c r="A2256" s="1">
        <v>2248</v>
      </c>
      <c r="B2256" s="1" t="str">
        <f>"00765884"</f>
        <v>00765884</v>
      </c>
      <c r="C2256" s="1" t="s">
        <v>3</v>
      </c>
    </row>
    <row r="2257" spans="1:3" x14ac:dyDescent="0.25">
      <c r="A2257" s="1">
        <v>2249</v>
      </c>
      <c r="B2257" s="1" t="str">
        <f>"00765904"</f>
        <v>00765904</v>
      </c>
      <c r="C2257" s="1" t="s">
        <v>3</v>
      </c>
    </row>
    <row r="2258" spans="1:3" x14ac:dyDescent="0.25">
      <c r="A2258" s="1">
        <v>2250</v>
      </c>
      <c r="B2258" s="1" t="str">
        <f>"00765972"</f>
        <v>00765972</v>
      </c>
      <c r="C2258" s="1" t="s">
        <v>3</v>
      </c>
    </row>
    <row r="2259" spans="1:3" x14ac:dyDescent="0.25">
      <c r="A2259" s="1">
        <v>2251</v>
      </c>
      <c r="B2259" s="1" t="str">
        <f>"00765998"</f>
        <v>00765998</v>
      </c>
      <c r="C2259" s="1" t="s">
        <v>3</v>
      </c>
    </row>
    <row r="2260" spans="1:3" x14ac:dyDescent="0.25">
      <c r="A2260" s="1">
        <v>2252</v>
      </c>
      <c r="B2260" s="1" t="str">
        <f>"00766029"</f>
        <v>00766029</v>
      </c>
      <c r="C2260" s="1" t="s">
        <v>3</v>
      </c>
    </row>
    <row r="2261" spans="1:3" x14ac:dyDescent="0.25">
      <c r="A2261" s="1">
        <v>2253</v>
      </c>
      <c r="B2261" s="1" t="str">
        <f>"00766122"</f>
        <v>00766122</v>
      </c>
      <c r="C2261" s="1" t="s">
        <v>3</v>
      </c>
    </row>
    <row r="2262" spans="1:3" x14ac:dyDescent="0.25">
      <c r="A2262" s="1">
        <v>2254</v>
      </c>
      <c r="B2262" s="1" t="str">
        <f>"00766363"</f>
        <v>00766363</v>
      </c>
      <c r="C2262" s="1" t="s">
        <v>3</v>
      </c>
    </row>
    <row r="2263" spans="1:3" x14ac:dyDescent="0.25">
      <c r="A2263" s="1">
        <v>2255</v>
      </c>
      <c r="B2263" s="1" t="str">
        <f>"00766715"</f>
        <v>00766715</v>
      </c>
      <c r="C2263" s="1" t="s">
        <v>3</v>
      </c>
    </row>
    <row r="2264" spans="1:3" x14ac:dyDescent="0.25">
      <c r="A2264" s="1">
        <v>2256</v>
      </c>
      <c r="B2264" s="1" t="str">
        <f>"00767099"</f>
        <v>00767099</v>
      </c>
      <c r="C2264" s="1" t="s">
        <v>3</v>
      </c>
    </row>
    <row r="2265" spans="1:3" x14ac:dyDescent="0.25">
      <c r="A2265" s="1">
        <v>2257</v>
      </c>
      <c r="B2265" s="1" t="str">
        <f>"00767108"</f>
        <v>00767108</v>
      </c>
      <c r="C2265" s="1" t="s">
        <v>3</v>
      </c>
    </row>
    <row r="2266" spans="1:3" x14ac:dyDescent="0.25">
      <c r="A2266" s="1">
        <v>2258</v>
      </c>
      <c r="B2266" s="1" t="str">
        <f>"00767405"</f>
        <v>00767405</v>
      </c>
      <c r="C2266" s="1" t="s">
        <v>3</v>
      </c>
    </row>
    <row r="2267" spans="1:3" x14ac:dyDescent="0.25">
      <c r="A2267" s="1">
        <v>2259</v>
      </c>
      <c r="B2267" s="1" t="str">
        <f>"00767411"</f>
        <v>00767411</v>
      </c>
      <c r="C2267" s="1" t="s">
        <v>3</v>
      </c>
    </row>
    <row r="2268" spans="1:3" x14ac:dyDescent="0.25">
      <c r="A2268" s="1">
        <v>2260</v>
      </c>
      <c r="B2268" s="1" t="str">
        <f>"00767461"</f>
        <v>00767461</v>
      </c>
      <c r="C2268" s="1" t="s">
        <v>3</v>
      </c>
    </row>
    <row r="2269" spans="1:3" x14ac:dyDescent="0.25">
      <c r="A2269" s="1">
        <v>2261</v>
      </c>
      <c r="B2269" s="1" t="str">
        <f>"00767598"</f>
        <v>00767598</v>
      </c>
      <c r="C2269" s="1" t="s">
        <v>3</v>
      </c>
    </row>
    <row r="2270" spans="1:3" x14ac:dyDescent="0.25">
      <c r="A2270" s="1">
        <v>2262</v>
      </c>
      <c r="B2270" s="1" t="str">
        <f>"00767996"</f>
        <v>00767996</v>
      </c>
      <c r="C2270" s="1" t="s">
        <v>3</v>
      </c>
    </row>
    <row r="2271" spans="1:3" x14ac:dyDescent="0.25">
      <c r="A2271" s="1">
        <v>2263</v>
      </c>
      <c r="B2271" s="1" t="str">
        <f>"00768323"</f>
        <v>00768323</v>
      </c>
      <c r="C2271" s="1" t="s">
        <v>3</v>
      </c>
    </row>
    <row r="2272" spans="1:3" x14ac:dyDescent="0.25">
      <c r="A2272" s="1">
        <v>2264</v>
      </c>
      <c r="B2272" s="1" t="str">
        <f>"00768643"</f>
        <v>00768643</v>
      </c>
      <c r="C2272" s="1" t="s">
        <v>3</v>
      </c>
    </row>
    <row r="2273" spans="1:3" x14ac:dyDescent="0.25">
      <c r="A2273" s="1">
        <v>2265</v>
      </c>
      <c r="B2273" s="1" t="str">
        <f>"00768920"</f>
        <v>00768920</v>
      </c>
      <c r="C2273" s="1" t="s">
        <v>3</v>
      </c>
    </row>
    <row r="2274" spans="1:3" x14ac:dyDescent="0.25">
      <c r="A2274" s="1">
        <v>2266</v>
      </c>
      <c r="B2274" s="1" t="str">
        <f>"00768933"</f>
        <v>00768933</v>
      </c>
      <c r="C2274" s="1" t="s">
        <v>3</v>
      </c>
    </row>
    <row r="2275" spans="1:3" x14ac:dyDescent="0.25">
      <c r="A2275" s="1">
        <v>2267</v>
      </c>
      <c r="B2275" s="1" t="str">
        <f>"00768935"</f>
        <v>00768935</v>
      </c>
      <c r="C2275" s="1" t="s">
        <v>3</v>
      </c>
    </row>
    <row r="2276" spans="1:3" x14ac:dyDescent="0.25">
      <c r="A2276" s="1">
        <v>2268</v>
      </c>
      <c r="B2276" s="1" t="str">
        <f>"00769088"</f>
        <v>00769088</v>
      </c>
      <c r="C2276" s="1" t="s">
        <v>3</v>
      </c>
    </row>
    <row r="2277" spans="1:3" x14ac:dyDescent="0.25">
      <c r="A2277" s="1">
        <v>2269</v>
      </c>
      <c r="B2277" s="1" t="str">
        <f>"00769106"</f>
        <v>00769106</v>
      </c>
      <c r="C2277" s="1" t="s">
        <v>3</v>
      </c>
    </row>
    <row r="2278" spans="1:3" x14ac:dyDescent="0.25">
      <c r="A2278" s="1">
        <v>2270</v>
      </c>
      <c r="B2278" s="1" t="str">
        <f>"00769124"</f>
        <v>00769124</v>
      </c>
      <c r="C2278" s="1" t="s">
        <v>3</v>
      </c>
    </row>
    <row r="2279" spans="1:3" x14ac:dyDescent="0.25">
      <c r="A2279" s="1">
        <v>2271</v>
      </c>
      <c r="B2279" s="1" t="str">
        <f>"00769177"</f>
        <v>00769177</v>
      </c>
      <c r="C2279" s="1" t="s">
        <v>3</v>
      </c>
    </row>
    <row r="2280" spans="1:3" x14ac:dyDescent="0.25">
      <c r="A2280" s="1">
        <v>2272</v>
      </c>
      <c r="B2280" s="1" t="str">
        <f>"00769214"</f>
        <v>00769214</v>
      </c>
      <c r="C2280" s="1" t="s">
        <v>3</v>
      </c>
    </row>
    <row r="2281" spans="1:3" x14ac:dyDescent="0.25">
      <c r="A2281" s="1">
        <v>2273</v>
      </c>
      <c r="B2281" s="1" t="str">
        <f>"00769432"</f>
        <v>00769432</v>
      </c>
      <c r="C2281" s="1" t="s">
        <v>3</v>
      </c>
    </row>
    <row r="2282" spans="1:3" x14ac:dyDescent="0.25">
      <c r="A2282" s="1">
        <v>2274</v>
      </c>
      <c r="B2282" s="1" t="str">
        <f>"00769492"</f>
        <v>00769492</v>
      </c>
      <c r="C2282" s="1" t="s">
        <v>3</v>
      </c>
    </row>
    <row r="2283" spans="1:3" x14ac:dyDescent="0.25">
      <c r="A2283" s="1">
        <v>2275</v>
      </c>
      <c r="B2283" s="1" t="str">
        <f>"00769508"</f>
        <v>00769508</v>
      </c>
      <c r="C2283" s="1" t="s">
        <v>3</v>
      </c>
    </row>
    <row r="2284" spans="1:3" x14ac:dyDescent="0.25">
      <c r="A2284" s="1">
        <v>2276</v>
      </c>
      <c r="B2284" s="1" t="str">
        <f>"00769672"</f>
        <v>00769672</v>
      </c>
      <c r="C2284" s="1" t="s">
        <v>3</v>
      </c>
    </row>
    <row r="2285" spans="1:3" x14ac:dyDescent="0.25">
      <c r="A2285" s="1">
        <v>2277</v>
      </c>
      <c r="B2285" s="1" t="str">
        <f>"00769675"</f>
        <v>00769675</v>
      </c>
      <c r="C2285" s="1" t="s">
        <v>3</v>
      </c>
    </row>
    <row r="2286" spans="1:3" x14ac:dyDescent="0.25">
      <c r="A2286" s="1">
        <v>2278</v>
      </c>
      <c r="B2286" s="1" t="str">
        <f>"00769696"</f>
        <v>00769696</v>
      </c>
      <c r="C2286" s="1" t="s">
        <v>3</v>
      </c>
    </row>
    <row r="2287" spans="1:3" x14ac:dyDescent="0.25">
      <c r="A2287" s="1">
        <v>2279</v>
      </c>
      <c r="B2287" s="1" t="str">
        <f>"00769805"</f>
        <v>00769805</v>
      </c>
      <c r="C2287" s="1" t="s">
        <v>3</v>
      </c>
    </row>
    <row r="2288" spans="1:3" x14ac:dyDescent="0.25">
      <c r="A2288" s="1">
        <v>2280</v>
      </c>
      <c r="B2288" s="1" t="str">
        <f>"00770088"</f>
        <v>00770088</v>
      </c>
      <c r="C2288" s="1" t="s">
        <v>3</v>
      </c>
    </row>
    <row r="2289" spans="1:3" x14ac:dyDescent="0.25">
      <c r="A2289" s="1">
        <v>2281</v>
      </c>
      <c r="B2289" s="1" t="str">
        <f>"00770124"</f>
        <v>00770124</v>
      </c>
      <c r="C2289" s="1" t="s">
        <v>3</v>
      </c>
    </row>
    <row r="2290" spans="1:3" x14ac:dyDescent="0.25">
      <c r="A2290" s="1">
        <v>2282</v>
      </c>
      <c r="B2290" s="1" t="str">
        <f>"00770284"</f>
        <v>00770284</v>
      </c>
      <c r="C2290" s="1" t="s">
        <v>3</v>
      </c>
    </row>
    <row r="2291" spans="1:3" x14ac:dyDescent="0.25">
      <c r="A2291" s="1">
        <v>2283</v>
      </c>
      <c r="B2291" s="1" t="str">
        <f>"00770329"</f>
        <v>00770329</v>
      </c>
      <c r="C2291" s="1" t="s">
        <v>3</v>
      </c>
    </row>
    <row r="2292" spans="1:3" x14ac:dyDescent="0.25">
      <c r="A2292" s="1">
        <v>2284</v>
      </c>
      <c r="B2292" s="1" t="str">
        <f>"00770664"</f>
        <v>00770664</v>
      </c>
      <c r="C2292" s="1" t="s">
        <v>3</v>
      </c>
    </row>
    <row r="2293" spans="1:3" x14ac:dyDescent="0.25">
      <c r="A2293" s="1">
        <v>2285</v>
      </c>
      <c r="B2293" s="1" t="str">
        <f>"00771077"</f>
        <v>00771077</v>
      </c>
      <c r="C2293" s="1" t="s">
        <v>3</v>
      </c>
    </row>
    <row r="2294" spans="1:3" x14ac:dyDescent="0.25">
      <c r="A2294" s="1">
        <v>2286</v>
      </c>
      <c r="B2294" s="1" t="str">
        <f>"00771200"</f>
        <v>00771200</v>
      </c>
      <c r="C2294" s="1" t="s">
        <v>3</v>
      </c>
    </row>
    <row r="2295" spans="1:3" x14ac:dyDescent="0.25">
      <c r="A2295" s="1">
        <v>2287</v>
      </c>
      <c r="B2295" s="1" t="str">
        <f>"00771244"</f>
        <v>00771244</v>
      </c>
      <c r="C2295" s="1" t="s">
        <v>3</v>
      </c>
    </row>
    <row r="2296" spans="1:3" x14ac:dyDescent="0.25">
      <c r="A2296" s="1">
        <v>2288</v>
      </c>
      <c r="B2296" s="1" t="str">
        <f>"00771274"</f>
        <v>00771274</v>
      </c>
      <c r="C2296" s="1" t="s">
        <v>3</v>
      </c>
    </row>
    <row r="2297" spans="1:3" x14ac:dyDescent="0.25">
      <c r="A2297" s="1">
        <v>2289</v>
      </c>
      <c r="B2297" s="1" t="str">
        <f>"00771338"</f>
        <v>00771338</v>
      </c>
      <c r="C2297" s="1" t="s">
        <v>3</v>
      </c>
    </row>
    <row r="2298" spans="1:3" x14ac:dyDescent="0.25">
      <c r="A2298" s="1">
        <v>2290</v>
      </c>
      <c r="B2298" s="1" t="str">
        <f>"00771374"</f>
        <v>00771374</v>
      </c>
      <c r="C2298" s="1" t="s">
        <v>3</v>
      </c>
    </row>
    <row r="2299" spans="1:3" x14ac:dyDescent="0.25">
      <c r="A2299" s="1">
        <v>2291</v>
      </c>
      <c r="B2299" s="1" t="str">
        <f>"00771510"</f>
        <v>00771510</v>
      </c>
      <c r="C2299" s="1" t="s">
        <v>3</v>
      </c>
    </row>
    <row r="2300" spans="1:3" x14ac:dyDescent="0.25">
      <c r="A2300" s="1">
        <v>2292</v>
      </c>
      <c r="B2300" s="1" t="str">
        <f>"00771604"</f>
        <v>00771604</v>
      </c>
      <c r="C2300" s="1" t="s">
        <v>3</v>
      </c>
    </row>
    <row r="2301" spans="1:3" x14ac:dyDescent="0.25">
      <c r="A2301" s="1">
        <v>2293</v>
      </c>
      <c r="B2301" s="1" t="str">
        <f>"00771622"</f>
        <v>00771622</v>
      </c>
      <c r="C2301" s="1" t="s">
        <v>3</v>
      </c>
    </row>
    <row r="2302" spans="1:3" x14ac:dyDescent="0.25">
      <c r="A2302" s="1">
        <v>2294</v>
      </c>
      <c r="B2302" s="1" t="str">
        <f>"00771636"</f>
        <v>00771636</v>
      </c>
      <c r="C2302" s="1" t="s">
        <v>3</v>
      </c>
    </row>
    <row r="2303" spans="1:3" x14ac:dyDescent="0.25">
      <c r="A2303" s="1">
        <v>2295</v>
      </c>
      <c r="B2303" s="1" t="str">
        <f>"00771655"</f>
        <v>00771655</v>
      </c>
      <c r="C2303" s="1" t="s">
        <v>3</v>
      </c>
    </row>
    <row r="2304" spans="1:3" x14ac:dyDescent="0.25">
      <c r="A2304" s="1">
        <v>2296</v>
      </c>
      <c r="B2304" s="1" t="str">
        <f>"00771703"</f>
        <v>00771703</v>
      </c>
      <c r="C2304" s="1" t="s">
        <v>3</v>
      </c>
    </row>
    <row r="2305" spans="1:3" x14ac:dyDescent="0.25">
      <c r="A2305" s="1">
        <v>2297</v>
      </c>
      <c r="B2305" s="1" t="str">
        <f>"00771753"</f>
        <v>00771753</v>
      </c>
      <c r="C2305" s="1" t="s">
        <v>3</v>
      </c>
    </row>
    <row r="2306" spans="1:3" x14ac:dyDescent="0.25">
      <c r="A2306" s="1">
        <v>2298</v>
      </c>
      <c r="B2306" s="1" t="str">
        <f>"00771775"</f>
        <v>00771775</v>
      </c>
      <c r="C2306" s="1" t="s">
        <v>3</v>
      </c>
    </row>
    <row r="2307" spans="1:3" x14ac:dyDescent="0.25">
      <c r="A2307" s="1">
        <v>2299</v>
      </c>
      <c r="B2307" s="1" t="str">
        <f>"00771832"</f>
        <v>00771832</v>
      </c>
      <c r="C2307" s="1" t="s">
        <v>3</v>
      </c>
    </row>
    <row r="2308" spans="1:3" x14ac:dyDescent="0.25">
      <c r="A2308" s="1">
        <v>2300</v>
      </c>
      <c r="B2308" s="1" t="str">
        <f>"00771833"</f>
        <v>00771833</v>
      </c>
      <c r="C2308" s="1" t="s">
        <v>3</v>
      </c>
    </row>
    <row r="2309" spans="1:3" x14ac:dyDescent="0.25">
      <c r="A2309" s="1">
        <v>2301</v>
      </c>
      <c r="B2309" s="1" t="str">
        <f>"00771951"</f>
        <v>00771951</v>
      </c>
      <c r="C2309" s="1" t="s">
        <v>3</v>
      </c>
    </row>
    <row r="2310" spans="1:3" x14ac:dyDescent="0.25">
      <c r="A2310" s="1">
        <v>2302</v>
      </c>
      <c r="B2310" s="1" t="str">
        <f>"00772104"</f>
        <v>00772104</v>
      </c>
      <c r="C2310" s="1" t="s">
        <v>3</v>
      </c>
    </row>
    <row r="2311" spans="1:3" x14ac:dyDescent="0.25">
      <c r="A2311" s="1">
        <v>2303</v>
      </c>
      <c r="B2311" s="1" t="str">
        <f>"00772105"</f>
        <v>00772105</v>
      </c>
      <c r="C2311" s="1" t="s">
        <v>3</v>
      </c>
    </row>
    <row r="2312" spans="1:3" x14ac:dyDescent="0.25">
      <c r="A2312" s="1">
        <v>2304</v>
      </c>
      <c r="B2312" s="1" t="str">
        <f>"00772139"</f>
        <v>00772139</v>
      </c>
      <c r="C2312" s="1" t="s">
        <v>3</v>
      </c>
    </row>
    <row r="2313" spans="1:3" x14ac:dyDescent="0.25">
      <c r="A2313" s="1">
        <v>2305</v>
      </c>
      <c r="B2313" s="1" t="str">
        <f>"00772143"</f>
        <v>00772143</v>
      </c>
      <c r="C2313" s="1" t="s">
        <v>3</v>
      </c>
    </row>
    <row r="2314" spans="1:3" x14ac:dyDescent="0.25">
      <c r="A2314" s="1">
        <v>2306</v>
      </c>
      <c r="B2314" s="1" t="str">
        <f>"00772173"</f>
        <v>00772173</v>
      </c>
      <c r="C2314" s="1" t="s">
        <v>3</v>
      </c>
    </row>
    <row r="2315" spans="1:3" x14ac:dyDescent="0.25">
      <c r="A2315" s="1">
        <v>2307</v>
      </c>
      <c r="B2315" s="1" t="str">
        <f>"00772199"</f>
        <v>00772199</v>
      </c>
      <c r="C2315" s="1" t="s">
        <v>3</v>
      </c>
    </row>
    <row r="2316" spans="1:3" x14ac:dyDescent="0.25">
      <c r="A2316" s="1">
        <v>2308</v>
      </c>
      <c r="B2316" s="1" t="str">
        <f>"00772227"</f>
        <v>00772227</v>
      </c>
      <c r="C2316" s="1" t="s">
        <v>3</v>
      </c>
    </row>
    <row r="2317" spans="1:3" x14ac:dyDescent="0.25">
      <c r="A2317" s="1">
        <v>2309</v>
      </c>
      <c r="B2317" s="1" t="str">
        <f>"00772295"</f>
        <v>00772295</v>
      </c>
      <c r="C2317" s="1" t="s">
        <v>3</v>
      </c>
    </row>
    <row r="2318" spans="1:3" x14ac:dyDescent="0.25">
      <c r="A2318" s="1">
        <v>2310</v>
      </c>
      <c r="B2318" s="1" t="str">
        <f>"00772335"</f>
        <v>00772335</v>
      </c>
      <c r="C2318" s="1" t="s">
        <v>3</v>
      </c>
    </row>
    <row r="2319" spans="1:3" x14ac:dyDescent="0.25">
      <c r="A2319" s="1">
        <v>2311</v>
      </c>
      <c r="B2319" s="1" t="str">
        <f>"00772417"</f>
        <v>00772417</v>
      </c>
      <c r="C2319" s="1" t="s">
        <v>3</v>
      </c>
    </row>
    <row r="2320" spans="1:3" x14ac:dyDescent="0.25">
      <c r="A2320" s="1">
        <v>2312</v>
      </c>
      <c r="B2320" s="1" t="str">
        <f>"00772443"</f>
        <v>00772443</v>
      </c>
      <c r="C2320" s="1" t="s">
        <v>3</v>
      </c>
    </row>
    <row r="2321" spans="1:3" x14ac:dyDescent="0.25">
      <c r="A2321" s="1">
        <v>2313</v>
      </c>
      <c r="B2321" s="1" t="str">
        <f>"00772496"</f>
        <v>00772496</v>
      </c>
      <c r="C2321" s="1" t="s">
        <v>3</v>
      </c>
    </row>
    <row r="2322" spans="1:3" x14ac:dyDescent="0.25">
      <c r="A2322" s="1">
        <v>2314</v>
      </c>
      <c r="B2322" s="1" t="str">
        <f>"00772556"</f>
        <v>00772556</v>
      </c>
      <c r="C2322" s="1" t="s">
        <v>3</v>
      </c>
    </row>
    <row r="2323" spans="1:3" x14ac:dyDescent="0.25">
      <c r="A2323" s="1">
        <v>2315</v>
      </c>
      <c r="B2323" s="1" t="str">
        <f>"00772566"</f>
        <v>00772566</v>
      </c>
      <c r="C2323" s="1" t="s">
        <v>3</v>
      </c>
    </row>
    <row r="2324" spans="1:3" x14ac:dyDescent="0.25">
      <c r="A2324" s="1">
        <v>2316</v>
      </c>
      <c r="B2324" s="1" t="str">
        <f>"00772606"</f>
        <v>00772606</v>
      </c>
      <c r="C2324" s="1" t="s">
        <v>3</v>
      </c>
    </row>
    <row r="2325" spans="1:3" x14ac:dyDescent="0.25">
      <c r="A2325" s="1">
        <v>2317</v>
      </c>
      <c r="B2325" s="1" t="str">
        <f>"00772711"</f>
        <v>00772711</v>
      </c>
      <c r="C2325" s="1" t="s">
        <v>3</v>
      </c>
    </row>
    <row r="2326" spans="1:3" x14ac:dyDescent="0.25">
      <c r="A2326" s="1">
        <v>2318</v>
      </c>
      <c r="B2326" s="1" t="str">
        <f>"00772717"</f>
        <v>00772717</v>
      </c>
      <c r="C2326" s="1" t="s">
        <v>3</v>
      </c>
    </row>
    <row r="2327" spans="1:3" x14ac:dyDescent="0.25">
      <c r="A2327" s="1">
        <v>2319</v>
      </c>
      <c r="B2327" s="1" t="str">
        <f>"00772736"</f>
        <v>00772736</v>
      </c>
      <c r="C2327" s="1" t="s">
        <v>3</v>
      </c>
    </row>
    <row r="2328" spans="1:3" x14ac:dyDescent="0.25">
      <c r="A2328" s="1">
        <v>2320</v>
      </c>
      <c r="B2328" s="1" t="str">
        <f>"00772758"</f>
        <v>00772758</v>
      </c>
      <c r="C2328" s="1" t="s">
        <v>3</v>
      </c>
    </row>
    <row r="2329" spans="1:3" x14ac:dyDescent="0.25">
      <c r="A2329" s="1">
        <v>2321</v>
      </c>
      <c r="B2329" s="1" t="str">
        <f>"00772774"</f>
        <v>00772774</v>
      </c>
      <c r="C2329" s="1" t="s">
        <v>3</v>
      </c>
    </row>
    <row r="2330" spans="1:3" x14ac:dyDescent="0.25">
      <c r="A2330" s="1">
        <v>2322</v>
      </c>
      <c r="B2330" s="1" t="str">
        <f>"00773029"</f>
        <v>00773029</v>
      </c>
      <c r="C2330" s="1" t="s">
        <v>3</v>
      </c>
    </row>
    <row r="2331" spans="1:3" x14ac:dyDescent="0.25">
      <c r="A2331" s="1">
        <v>2323</v>
      </c>
      <c r="B2331" s="1" t="str">
        <f>"00773316"</f>
        <v>00773316</v>
      </c>
      <c r="C2331" s="1" t="s">
        <v>3</v>
      </c>
    </row>
    <row r="2332" spans="1:3" x14ac:dyDescent="0.25">
      <c r="A2332" s="1">
        <v>2324</v>
      </c>
      <c r="B2332" s="1" t="str">
        <f>"00773660"</f>
        <v>00773660</v>
      </c>
      <c r="C2332" s="1" t="s">
        <v>3</v>
      </c>
    </row>
    <row r="2333" spans="1:3" x14ac:dyDescent="0.25">
      <c r="A2333" s="1">
        <v>2325</v>
      </c>
      <c r="B2333" s="1" t="str">
        <f>"00773714"</f>
        <v>00773714</v>
      </c>
      <c r="C2333" s="1" t="s">
        <v>3</v>
      </c>
    </row>
    <row r="2334" spans="1:3" x14ac:dyDescent="0.25">
      <c r="A2334" s="1">
        <v>2326</v>
      </c>
      <c r="B2334" s="1" t="str">
        <f>"00773808"</f>
        <v>00773808</v>
      </c>
      <c r="C2334" s="1" t="s">
        <v>3</v>
      </c>
    </row>
    <row r="2335" spans="1:3" x14ac:dyDescent="0.25">
      <c r="A2335" s="1">
        <v>2327</v>
      </c>
      <c r="B2335" s="1" t="str">
        <f>"00773862"</f>
        <v>00773862</v>
      </c>
      <c r="C2335" s="1" t="s">
        <v>3</v>
      </c>
    </row>
    <row r="2336" spans="1:3" x14ac:dyDescent="0.25">
      <c r="A2336" s="1">
        <v>2328</v>
      </c>
      <c r="B2336" s="1" t="str">
        <f>"00773899"</f>
        <v>00773899</v>
      </c>
      <c r="C2336" s="1" t="s">
        <v>3</v>
      </c>
    </row>
    <row r="2337" spans="1:3" x14ac:dyDescent="0.25">
      <c r="A2337" s="1">
        <v>2329</v>
      </c>
      <c r="B2337" s="1" t="str">
        <f>"00774053"</f>
        <v>00774053</v>
      </c>
      <c r="C2337" s="1" t="s">
        <v>3</v>
      </c>
    </row>
    <row r="2338" spans="1:3" x14ac:dyDescent="0.25">
      <c r="A2338" s="1">
        <v>2330</v>
      </c>
      <c r="B2338" s="1" t="str">
        <f>"00774138"</f>
        <v>00774138</v>
      </c>
      <c r="C2338" s="1" t="s">
        <v>3</v>
      </c>
    </row>
    <row r="2339" spans="1:3" x14ac:dyDescent="0.25">
      <c r="A2339" s="1">
        <v>2331</v>
      </c>
      <c r="B2339" s="1" t="str">
        <f>"00774368"</f>
        <v>00774368</v>
      </c>
      <c r="C2339" s="1" t="s">
        <v>3</v>
      </c>
    </row>
    <row r="2340" spans="1:3" x14ac:dyDescent="0.25">
      <c r="A2340" s="1">
        <v>2332</v>
      </c>
      <c r="B2340" s="1" t="str">
        <f>"00774393"</f>
        <v>00774393</v>
      </c>
      <c r="C2340" s="1" t="s">
        <v>3</v>
      </c>
    </row>
    <row r="2341" spans="1:3" x14ac:dyDescent="0.25">
      <c r="A2341" s="1">
        <v>2333</v>
      </c>
      <c r="B2341" s="1" t="str">
        <f>"00774446"</f>
        <v>00774446</v>
      </c>
      <c r="C2341" s="1" t="s">
        <v>3</v>
      </c>
    </row>
    <row r="2342" spans="1:3" x14ac:dyDescent="0.25">
      <c r="A2342" s="1">
        <v>2334</v>
      </c>
      <c r="B2342" s="1" t="str">
        <f>"00774486"</f>
        <v>00774486</v>
      </c>
      <c r="C2342" s="1" t="s">
        <v>3</v>
      </c>
    </row>
    <row r="2343" spans="1:3" x14ac:dyDescent="0.25">
      <c r="A2343" s="1">
        <v>2335</v>
      </c>
      <c r="B2343" s="1" t="str">
        <f>"00774519"</f>
        <v>00774519</v>
      </c>
      <c r="C2343" s="1" t="s">
        <v>3</v>
      </c>
    </row>
    <row r="2344" spans="1:3" x14ac:dyDescent="0.25">
      <c r="A2344" s="1">
        <v>2336</v>
      </c>
      <c r="B2344" s="1" t="str">
        <f>"00774524"</f>
        <v>00774524</v>
      </c>
      <c r="C2344" s="1" t="s">
        <v>3</v>
      </c>
    </row>
    <row r="2345" spans="1:3" x14ac:dyDescent="0.25">
      <c r="A2345" s="1">
        <v>2337</v>
      </c>
      <c r="B2345" s="1" t="str">
        <f>"00774585"</f>
        <v>00774585</v>
      </c>
      <c r="C2345" s="1" t="s">
        <v>3</v>
      </c>
    </row>
    <row r="2346" spans="1:3" x14ac:dyDescent="0.25">
      <c r="A2346" s="1">
        <v>2338</v>
      </c>
      <c r="B2346" s="1" t="str">
        <f>"00774877"</f>
        <v>00774877</v>
      </c>
      <c r="C2346" s="1" t="s">
        <v>3</v>
      </c>
    </row>
    <row r="2347" spans="1:3" x14ac:dyDescent="0.25">
      <c r="A2347" s="1">
        <v>2339</v>
      </c>
      <c r="B2347" s="1" t="str">
        <f>"00774899"</f>
        <v>00774899</v>
      </c>
      <c r="C2347" s="1" t="s">
        <v>3</v>
      </c>
    </row>
    <row r="2348" spans="1:3" x14ac:dyDescent="0.25">
      <c r="A2348" s="1">
        <v>2340</v>
      </c>
      <c r="B2348" s="1" t="str">
        <f>"00774970"</f>
        <v>00774970</v>
      </c>
      <c r="C2348" s="1" t="s">
        <v>3</v>
      </c>
    </row>
    <row r="2349" spans="1:3" x14ac:dyDescent="0.25">
      <c r="A2349" s="1">
        <v>2341</v>
      </c>
      <c r="B2349" s="1" t="str">
        <f>"00774972"</f>
        <v>00774972</v>
      </c>
      <c r="C2349" s="1" t="s">
        <v>3</v>
      </c>
    </row>
    <row r="2350" spans="1:3" x14ac:dyDescent="0.25">
      <c r="A2350" s="1">
        <v>2342</v>
      </c>
      <c r="B2350" s="1" t="str">
        <f>"00774982"</f>
        <v>00774982</v>
      </c>
      <c r="C2350" s="1" t="s">
        <v>3</v>
      </c>
    </row>
    <row r="2351" spans="1:3" x14ac:dyDescent="0.25">
      <c r="A2351" s="1">
        <v>2343</v>
      </c>
      <c r="B2351" s="1" t="str">
        <f>"00775020"</f>
        <v>00775020</v>
      </c>
      <c r="C2351" s="1" t="s">
        <v>3</v>
      </c>
    </row>
    <row r="2352" spans="1:3" x14ac:dyDescent="0.25">
      <c r="A2352" s="1">
        <v>2344</v>
      </c>
      <c r="B2352" s="1" t="str">
        <f>"00775113"</f>
        <v>00775113</v>
      </c>
      <c r="C2352" s="1" t="s">
        <v>3</v>
      </c>
    </row>
    <row r="2353" spans="1:3" x14ac:dyDescent="0.25">
      <c r="A2353" s="1">
        <v>2345</v>
      </c>
      <c r="B2353" s="1" t="str">
        <f>"00775287"</f>
        <v>00775287</v>
      </c>
      <c r="C2353" s="1" t="s">
        <v>3</v>
      </c>
    </row>
    <row r="2354" spans="1:3" x14ac:dyDescent="0.25">
      <c r="A2354" s="1">
        <v>2346</v>
      </c>
      <c r="B2354" s="1" t="str">
        <f>"00775625"</f>
        <v>00775625</v>
      </c>
      <c r="C2354" s="1" t="s">
        <v>3</v>
      </c>
    </row>
    <row r="2355" spans="1:3" x14ac:dyDescent="0.25">
      <c r="A2355" s="1">
        <v>2347</v>
      </c>
      <c r="B2355" s="1" t="str">
        <f>"00775682"</f>
        <v>00775682</v>
      </c>
      <c r="C2355" s="1" t="s">
        <v>3</v>
      </c>
    </row>
    <row r="2356" spans="1:3" x14ac:dyDescent="0.25">
      <c r="A2356" s="1">
        <v>2348</v>
      </c>
      <c r="B2356" s="1" t="str">
        <f>"00775708"</f>
        <v>00775708</v>
      </c>
      <c r="C2356" s="1" t="s">
        <v>3</v>
      </c>
    </row>
    <row r="2357" spans="1:3" x14ac:dyDescent="0.25">
      <c r="A2357" s="1">
        <v>2349</v>
      </c>
      <c r="B2357" s="1" t="str">
        <f>"00775797"</f>
        <v>00775797</v>
      </c>
      <c r="C2357" s="1" t="s">
        <v>3</v>
      </c>
    </row>
    <row r="2358" spans="1:3" x14ac:dyDescent="0.25">
      <c r="A2358" s="1">
        <v>2350</v>
      </c>
      <c r="B2358" s="1" t="str">
        <f>"00775829"</f>
        <v>00775829</v>
      </c>
      <c r="C2358" s="1" t="s">
        <v>3</v>
      </c>
    </row>
    <row r="2359" spans="1:3" x14ac:dyDescent="0.25">
      <c r="A2359" s="1">
        <v>2351</v>
      </c>
      <c r="B2359" s="1" t="str">
        <f>"00775888"</f>
        <v>00775888</v>
      </c>
      <c r="C2359" s="1" t="s">
        <v>3</v>
      </c>
    </row>
    <row r="2360" spans="1:3" x14ac:dyDescent="0.25">
      <c r="A2360" s="1">
        <v>2352</v>
      </c>
      <c r="B2360" s="1" t="str">
        <f>"00776007"</f>
        <v>00776007</v>
      </c>
      <c r="C2360" s="1" t="s">
        <v>3</v>
      </c>
    </row>
    <row r="2361" spans="1:3" x14ac:dyDescent="0.25">
      <c r="A2361" s="1">
        <v>2353</v>
      </c>
      <c r="B2361" s="1" t="str">
        <f>"00776035"</f>
        <v>00776035</v>
      </c>
      <c r="C2361" s="1" t="s">
        <v>3</v>
      </c>
    </row>
    <row r="2362" spans="1:3" x14ac:dyDescent="0.25">
      <c r="A2362" s="1">
        <v>2354</v>
      </c>
      <c r="B2362" s="1" t="str">
        <f>"00776068"</f>
        <v>00776068</v>
      </c>
      <c r="C2362" s="1" t="s">
        <v>3</v>
      </c>
    </row>
    <row r="2363" spans="1:3" x14ac:dyDescent="0.25">
      <c r="A2363" s="1">
        <v>2355</v>
      </c>
      <c r="B2363" s="1" t="str">
        <f>"00776243"</f>
        <v>00776243</v>
      </c>
      <c r="C2363" s="1" t="s">
        <v>3</v>
      </c>
    </row>
    <row r="2364" spans="1:3" x14ac:dyDescent="0.25">
      <c r="A2364" s="1">
        <v>2356</v>
      </c>
      <c r="B2364" s="1" t="str">
        <f>"00776247"</f>
        <v>00776247</v>
      </c>
      <c r="C2364" s="1" t="s">
        <v>3</v>
      </c>
    </row>
    <row r="2365" spans="1:3" x14ac:dyDescent="0.25">
      <c r="A2365" s="1">
        <v>2357</v>
      </c>
      <c r="B2365" s="1" t="str">
        <f>"00776265"</f>
        <v>00776265</v>
      </c>
      <c r="C2365" s="1" t="s">
        <v>3</v>
      </c>
    </row>
    <row r="2366" spans="1:3" x14ac:dyDescent="0.25">
      <c r="A2366" s="1">
        <v>2358</v>
      </c>
      <c r="B2366" s="1" t="str">
        <f>"00776752"</f>
        <v>00776752</v>
      </c>
      <c r="C2366" s="1" t="s">
        <v>3</v>
      </c>
    </row>
    <row r="2367" spans="1:3" x14ac:dyDescent="0.25">
      <c r="A2367" s="1">
        <v>2359</v>
      </c>
      <c r="B2367" s="1" t="str">
        <f>"00777017"</f>
        <v>00777017</v>
      </c>
      <c r="C2367" s="1" t="s">
        <v>3</v>
      </c>
    </row>
    <row r="2368" spans="1:3" x14ac:dyDescent="0.25">
      <c r="A2368" s="1">
        <v>2360</v>
      </c>
      <c r="B2368" s="1" t="str">
        <f>"00777027"</f>
        <v>00777027</v>
      </c>
      <c r="C2368" s="1" t="s">
        <v>3</v>
      </c>
    </row>
    <row r="2369" spans="1:3" x14ac:dyDescent="0.25">
      <c r="A2369" s="1">
        <v>2361</v>
      </c>
      <c r="B2369" s="1" t="str">
        <f>"00777198"</f>
        <v>00777198</v>
      </c>
      <c r="C2369" s="1" t="s">
        <v>3</v>
      </c>
    </row>
    <row r="2370" spans="1:3" x14ac:dyDescent="0.25">
      <c r="A2370" s="1">
        <v>2362</v>
      </c>
      <c r="B2370" s="1" t="str">
        <f>"00777311"</f>
        <v>00777311</v>
      </c>
      <c r="C2370" s="1" t="s">
        <v>3</v>
      </c>
    </row>
    <row r="2371" spans="1:3" x14ac:dyDescent="0.25">
      <c r="A2371" s="1">
        <v>2363</v>
      </c>
      <c r="B2371" s="1" t="str">
        <f>"00777481"</f>
        <v>00777481</v>
      </c>
      <c r="C2371" s="1" t="s">
        <v>3</v>
      </c>
    </row>
    <row r="2372" spans="1:3" x14ac:dyDescent="0.25">
      <c r="A2372" s="1">
        <v>2364</v>
      </c>
      <c r="B2372" s="1" t="str">
        <f>"00777638"</f>
        <v>00777638</v>
      </c>
      <c r="C2372" s="1" t="s">
        <v>3</v>
      </c>
    </row>
    <row r="2373" spans="1:3" x14ac:dyDescent="0.25">
      <c r="A2373" s="1">
        <v>2365</v>
      </c>
      <c r="B2373" s="1" t="str">
        <f>"00777677"</f>
        <v>00777677</v>
      </c>
      <c r="C2373" s="1" t="s">
        <v>3</v>
      </c>
    </row>
    <row r="2374" spans="1:3" x14ac:dyDescent="0.25">
      <c r="A2374" s="1">
        <v>2366</v>
      </c>
      <c r="B2374" s="1" t="str">
        <f>"00778088"</f>
        <v>00778088</v>
      </c>
      <c r="C2374" s="1" t="s">
        <v>3</v>
      </c>
    </row>
    <row r="2375" spans="1:3" x14ac:dyDescent="0.25">
      <c r="A2375" s="1">
        <v>2367</v>
      </c>
      <c r="B2375" s="1" t="str">
        <f>"00778110"</f>
        <v>00778110</v>
      </c>
      <c r="C2375" s="1" t="s">
        <v>3</v>
      </c>
    </row>
    <row r="2376" spans="1:3" x14ac:dyDescent="0.25">
      <c r="A2376" s="1">
        <v>2368</v>
      </c>
      <c r="B2376" s="1" t="str">
        <f>"00778281"</f>
        <v>00778281</v>
      </c>
      <c r="C2376" s="1" t="s">
        <v>3</v>
      </c>
    </row>
    <row r="2377" spans="1:3" x14ac:dyDescent="0.25">
      <c r="A2377" s="1">
        <v>2369</v>
      </c>
      <c r="B2377" s="1" t="str">
        <f>"00778420"</f>
        <v>00778420</v>
      </c>
      <c r="C2377" s="1" t="s">
        <v>3</v>
      </c>
    </row>
    <row r="2378" spans="1:3" x14ac:dyDescent="0.25">
      <c r="A2378" s="1">
        <v>2370</v>
      </c>
      <c r="B2378" s="1" t="str">
        <f>"00778542"</f>
        <v>00778542</v>
      </c>
      <c r="C2378" s="1" t="s">
        <v>3</v>
      </c>
    </row>
    <row r="2379" spans="1:3" x14ac:dyDescent="0.25">
      <c r="A2379" s="1">
        <v>2371</v>
      </c>
      <c r="B2379" s="1" t="str">
        <f>"00778908"</f>
        <v>00778908</v>
      </c>
      <c r="C2379" s="1" t="s">
        <v>3</v>
      </c>
    </row>
    <row r="2380" spans="1:3" x14ac:dyDescent="0.25">
      <c r="A2380" s="1">
        <v>2372</v>
      </c>
      <c r="B2380" s="1" t="str">
        <f>"00778977"</f>
        <v>00778977</v>
      </c>
      <c r="C2380" s="1" t="s">
        <v>3</v>
      </c>
    </row>
    <row r="2381" spans="1:3" x14ac:dyDescent="0.25">
      <c r="A2381" s="1">
        <v>2373</v>
      </c>
      <c r="B2381" s="1" t="str">
        <f>"00779022"</f>
        <v>00779022</v>
      </c>
      <c r="C2381" s="1" t="s">
        <v>3</v>
      </c>
    </row>
    <row r="2382" spans="1:3" x14ac:dyDescent="0.25">
      <c r="A2382" s="1">
        <v>2374</v>
      </c>
      <c r="B2382" s="1" t="str">
        <f>"00779040"</f>
        <v>00779040</v>
      </c>
      <c r="C2382" s="1" t="s">
        <v>3</v>
      </c>
    </row>
    <row r="2383" spans="1:3" x14ac:dyDescent="0.25">
      <c r="A2383" s="1">
        <v>2375</v>
      </c>
      <c r="B2383" s="1" t="str">
        <f>"00779201"</f>
        <v>00779201</v>
      </c>
      <c r="C2383" s="1" t="s">
        <v>3</v>
      </c>
    </row>
    <row r="2384" spans="1:3" x14ac:dyDescent="0.25">
      <c r="A2384" s="1">
        <v>2376</v>
      </c>
      <c r="B2384" s="1" t="str">
        <f>"00779250"</f>
        <v>00779250</v>
      </c>
      <c r="C2384" s="1" t="s">
        <v>3</v>
      </c>
    </row>
    <row r="2385" spans="1:3" x14ac:dyDescent="0.25">
      <c r="A2385" s="1">
        <v>2377</v>
      </c>
      <c r="B2385" s="1" t="str">
        <f>"00779381"</f>
        <v>00779381</v>
      </c>
      <c r="C2385" s="1" t="s">
        <v>3</v>
      </c>
    </row>
    <row r="2386" spans="1:3" x14ac:dyDescent="0.25">
      <c r="A2386" s="1">
        <v>2378</v>
      </c>
      <c r="B2386" s="1" t="str">
        <f>"00779513"</f>
        <v>00779513</v>
      </c>
      <c r="C2386" s="1" t="s">
        <v>3</v>
      </c>
    </row>
    <row r="2387" spans="1:3" x14ac:dyDescent="0.25">
      <c r="A2387" s="1">
        <v>2379</v>
      </c>
      <c r="B2387" s="1" t="str">
        <f>"00779598"</f>
        <v>00779598</v>
      </c>
      <c r="C2387" s="1" t="s">
        <v>3</v>
      </c>
    </row>
    <row r="2388" spans="1:3" x14ac:dyDescent="0.25">
      <c r="A2388" s="1">
        <v>2380</v>
      </c>
      <c r="B2388" s="1" t="str">
        <f>"00779721"</f>
        <v>00779721</v>
      </c>
      <c r="C2388" s="1" t="s">
        <v>3</v>
      </c>
    </row>
    <row r="2389" spans="1:3" x14ac:dyDescent="0.25">
      <c r="A2389" s="1">
        <v>2381</v>
      </c>
      <c r="B2389" s="1" t="str">
        <f>"00779725"</f>
        <v>00779725</v>
      </c>
      <c r="C2389" s="1" t="s">
        <v>3</v>
      </c>
    </row>
    <row r="2390" spans="1:3" x14ac:dyDescent="0.25">
      <c r="A2390" s="1">
        <v>2382</v>
      </c>
      <c r="B2390" s="1" t="str">
        <f>"00779826"</f>
        <v>00779826</v>
      </c>
      <c r="C2390" s="1" t="s">
        <v>3</v>
      </c>
    </row>
    <row r="2391" spans="1:3" x14ac:dyDescent="0.25">
      <c r="A2391" s="1">
        <v>2383</v>
      </c>
      <c r="B2391" s="1" t="str">
        <f>"00780366"</f>
        <v>00780366</v>
      </c>
      <c r="C2391" s="1" t="s">
        <v>3</v>
      </c>
    </row>
    <row r="2392" spans="1:3" x14ac:dyDescent="0.25">
      <c r="A2392" s="1">
        <v>2384</v>
      </c>
      <c r="B2392" s="1" t="str">
        <f>"00780404"</f>
        <v>00780404</v>
      </c>
      <c r="C2392" s="1" t="s">
        <v>3</v>
      </c>
    </row>
    <row r="2393" spans="1:3" x14ac:dyDescent="0.25">
      <c r="A2393" s="1">
        <v>2385</v>
      </c>
      <c r="B2393" s="1" t="str">
        <f>"00780441"</f>
        <v>00780441</v>
      </c>
      <c r="C2393" s="1" t="s">
        <v>3</v>
      </c>
    </row>
    <row r="2394" spans="1:3" x14ac:dyDescent="0.25">
      <c r="A2394" s="1">
        <v>2386</v>
      </c>
      <c r="B2394" s="1" t="str">
        <f>"00780809"</f>
        <v>00780809</v>
      </c>
      <c r="C2394" s="1" t="s">
        <v>3</v>
      </c>
    </row>
    <row r="2395" spans="1:3" x14ac:dyDescent="0.25">
      <c r="A2395" s="1">
        <v>2387</v>
      </c>
      <c r="B2395" s="1" t="str">
        <f>"00780836"</f>
        <v>00780836</v>
      </c>
      <c r="C2395" s="1" t="s">
        <v>3</v>
      </c>
    </row>
    <row r="2396" spans="1:3" x14ac:dyDescent="0.25">
      <c r="A2396" s="1">
        <v>2388</v>
      </c>
      <c r="B2396" s="1" t="str">
        <f>"00780926"</f>
        <v>00780926</v>
      </c>
      <c r="C2396" s="1" t="s">
        <v>3</v>
      </c>
    </row>
    <row r="2397" spans="1:3" x14ac:dyDescent="0.25">
      <c r="A2397" s="1">
        <v>2389</v>
      </c>
      <c r="B2397" s="1" t="str">
        <f>"00781000"</f>
        <v>00781000</v>
      </c>
      <c r="C2397" s="1" t="s">
        <v>3</v>
      </c>
    </row>
    <row r="2398" spans="1:3" x14ac:dyDescent="0.25">
      <c r="A2398" s="1">
        <v>2390</v>
      </c>
      <c r="B2398" s="1" t="str">
        <f>"00781342"</f>
        <v>00781342</v>
      </c>
      <c r="C2398" s="1" t="s">
        <v>3</v>
      </c>
    </row>
    <row r="2399" spans="1:3" x14ac:dyDescent="0.25">
      <c r="A2399" s="1">
        <v>2391</v>
      </c>
      <c r="B2399" s="1" t="str">
        <f>"00781399"</f>
        <v>00781399</v>
      </c>
      <c r="C2399" s="1" t="s">
        <v>3</v>
      </c>
    </row>
    <row r="2400" spans="1:3" x14ac:dyDescent="0.25">
      <c r="A2400" s="1">
        <v>2392</v>
      </c>
      <c r="B2400" s="1" t="str">
        <f>"00781476"</f>
        <v>00781476</v>
      </c>
      <c r="C2400" s="1" t="s">
        <v>3</v>
      </c>
    </row>
    <row r="2401" spans="1:3" x14ac:dyDescent="0.25">
      <c r="A2401" s="1">
        <v>2393</v>
      </c>
      <c r="B2401" s="1" t="str">
        <f>"00781670"</f>
        <v>00781670</v>
      </c>
      <c r="C2401" s="1" t="s">
        <v>3</v>
      </c>
    </row>
    <row r="2402" spans="1:3" x14ac:dyDescent="0.25">
      <c r="A2402" s="1">
        <v>2394</v>
      </c>
      <c r="B2402" s="1" t="str">
        <f>"00781825"</f>
        <v>00781825</v>
      </c>
      <c r="C2402" s="1" t="s">
        <v>3</v>
      </c>
    </row>
    <row r="2403" spans="1:3" x14ac:dyDescent="0.25">
      <c r="A2403" s="1">
        <v>2395</v>
      </c>
      <c r="B2403" s="1" t="str">
        <f>"00782106"</f>
        <v>00782106</v>
      </c>
      <c r="C2403" s="1" t="s">
        <v>3</v>
      </c>
    </row>
    <row r="2404" spans="1:3" x14ac:dyDescent="0.25">
      <c r="A2404" s="1">
        <v>2396</v>
      </c>
      <c r="B2404" s="1" t="str">
        <f>"00782170"</f>
        <v>00782170</v>
      </c>
      <c r="C2404" s="1" t="s">
        <v>3</v>
      </c>
    </row>
    <row r="2405" spans="1:3" x14ac:dyDescent="0.25">
      <c r="A2405" s="1">
        <v>2397</v>
      </c>
      <c r="B2405" s="1" t="str">
        <f>"00782287"</f>
        <v>00782287</v>
      </c>
      <c r="C2405" s="1" t="s">
        <v>3</v>
      </c>
    </row>
    <row r="2406" spans="1:3" x14ac:dyDescent="0.25">
      <c r="A2406" s="1">
        <v>2398</v>
      </c>
      <c r="B2406" s="1" t="str">
        <f>"00782579"</f>
        <v>00782579</v>
      </c>
      <c r="C2406" s="1" t="s">
        <v>3</v>
      </c>
    </row>
    <row r="2407" spans="1:3" x14ac:dyDescent="0.25">
      <c r="A2407" s="1">
        <v>2399</v>
      </c>
      <c r="B2407" s="1" t="str">
        <f>"00782633"</f>
        <v>00782633</v>
      </c>
      <c r="C2407" s="1" t="s">
        <v>3</v>
      </c>
    </row>
    <row r="2408" spans="1:3" x14ac:dyDescent="0.25">
      <c r="A2408" s="1">
        <v>2400</v>
      </c>
      <c r="B2408" s="1" t="str">
        <f>"00782659"</f>
        <v>00782659</v>
      </c>
      <c r="C2408" s="1" t="s">
        <v>3</v>
      </c>
    </row>
    <row r="2409" spans="1:3" x14ac:dyDescent="0.25">
      <c r="A2409" s="1">
        <v>2401</v>
      </c>
      <c r="B2409" s="1" t="str">
        <f>"00782664"</f>
        <v>00782664</v>
      </c>
      <c r="C2409" s="1" t="s">
        <v>3</v>
      </c>
    </row>
    <row r="2410" spans="1:3" x14ac:dyDescent="0.25">
      <c r="A2410" s="1">
        <v>2402</v>
      </c>
      <c r="B2410" s="1" t="str">
        <f>"00782698"</f>
        <v>00782698</v>
      </c>
      <c r="C2410" s="1" t="s">
        <v>3</v>
      </c>
    </row>
    <row r="2411" spans="1:3" x14ac:dyDescent="0.25">
      <c r="A2411" s="1">
        <v>2403</v>
      </c>
      <c r="B2411" s="1" t="str">
        <f>"00782700"</f>
        <v>00782700</v>
      </c>
      <c r="C2411" s="1" t="s">
        <v>3</v>
      </c>
    </row>
    <row r="2412" spans="1:3" x14ac:dyDescent="0.25">
      <c r="A2412" s="1">
        <v>2404</v>
      </c>
      <c r="B2412" s="1" t="str">
        <f>"00782836"</f>
        <v>00782836</v>
      </c>
      <c r="C2412" s="1" t="s">
        <v>3</v>
      </c>
    </row>
    <row r="2413" spans="1:3" x14ac:dyDescent="0.25">
      <c r="A2413" s="1">
        <v>2405</v>
      </c>
      <c r="B2413" s="1" t="str">
        <f>"00782895"</f>
        <v>00782895</v>
      </c>
      <c r="C2413" s="1" t="s">
        <v>3</v>
      </c>
    </row>
    <row r="2414" spans="1:3" x14ac:dyDescent="0.25">
      <c r="A2414" s="1">
        <v>2406</v>
      </c>
      <c r="B2414" s="1" t="str">
        <f>"00783026"</f>
        <v>00783026</v>
      </c>
      <c r="C2414" s="1" t="s">
        <v>3</v>
      </c>
    </row>
    <row r="2415" spans="1:3" x14ac:dyDescent="0.25">
      <c r="A2415" s="1">
        <v>2407</v>
      </c>
      <c r="B2415" s="1" t="str">
        <f>"00783056"</f>
        <v>00783056</v>
      </c>
      <c r="C2415" s="1" t="s">
        <v>3</v>
      </c>
    </row>
    <row r="2416" spans="1:3" x14ac:dyDescent="0.25">
      <c r="A2416" s="1">
        <v>2408</v>
      </c>
      <c r="B2416" s="1" t="str">
        <f>"00783217"</f>
        <v>00783217</v>
      </c>
      <c r="C2416" s="1" t="s">
        <v>3</v>
      </c>
    </row>
    <row r="2417" spans="1:3" x14ac:dyDescent="0.25">
      <c r="A2417" s="1">
        <v>2409</v>
      </c>
      <c r="B2417" s="1" t="str">
        <f>"00783253"</f>
        <v>00783253</v>
      </c>
      <c r="C2417" s="1" t="s">
        <v>3</v>
      </c>
    </row>
    <row r="2418" spans="1:3" x14ac:dyDescent="0.25">
      <c r="A2418" s="1">
        <v>2410</v>
      </c>
      <c r="B2418" s="1" t="str">
        <f>"00783402"</f>
        <v>00783402</v>
      </c>
      <c r="C2418" s="1" t="s">
        <v>3</v>
      </c>
    </row>
    <row r="2419" spans="1:3" x14ac:dyDescent="0.25">
      <c r="A2419" s="1">
        <v>2411</v>
      </c>
      <c r="B2419" s="1" t="str">
        <f>"00783465"</f>
        <v>00783465</v>
      </c>
      <c r="C2419" s="1" t="s">
        <v>3</v>
      </c>
    </row>
    <row r="2420" spans="1:3" x14ac:dyDescent="0.25">
      <c r="A2420" s="1">
        <v>2412</v>
      </c>
      <c r="B2420" s="1" t="str">
        <f>"00783481"</f>
        <v>00783481</v>
      </c>
      <c r="C2420" s="1" t="s">
        <v>3</v>
      </c>
    </row>
    <row r="2421" spans="1:3" x14ac:dyDescent="0.25">
      <c r="A2421" s="1">
        <v>2413</v>
      </c>
      <c r="B2421" s="1" t="str">
        <f>"00783490"</f>
        <v>00783490</v>
      </c>
      <c r="C2421" s="1" t="s">
        <v>3</v>
      </c>
    </row>
    <row r="2422" spans="1:3" x14ac:dyDescent="0.25">
      <c r="A2422" s="1">
        <v>2414</v>
      </c>
      <c r="B2422" s="1" t="str">
        <f>"00783518"</f>
        <v>00783518</v>
      </c>
      <c r="C2422" s="1" t="s">
        <v>3</v>
      </c>
    </row>
    <row r="2423" spans="1:3" x14ac:dyDescent="0.25">
      <c r="A2423" s="1">
        <v>2415</v>
      </c>
      <c r="B2423" s="1" t="str">
        <f>"00783735"</f>
        <v>00783735</v>
      </c>
      <c r="C2423" s="1" t="s">
        <v>3</v>
      </c>
    </row>
    <row r="2424" spans="1:3" x14ac:dyDescent="0.25">
      <c r="A2424" s="1">
        <v>2416</v>
      </c>
      <c r="B2424" s="1" t="str">
        <f>"00783749"</f>
        <v>00783749</v>
      </c>
      <c r="C2424" s="1" t="s">
        <v>3</v>
      </c>
    </row>
    <row r="2425" spans="1:3" x14ac:dyDescent="0.25">
      <c r="A2425" s="1">
        <v>2417</v>
      </c>
      <c r="B2425" s="1" t="str">
        <f>"00783976"</f>
        <v>00783976</v>
      </c>
      <c r="C2425" s="1" t="s">
        <v>3</v>
      </c>
    </row>
    <row r="2426" spans="1:3" x14ac:dyDescent="0.25">
      <c r="A2426" s="1">
        <v>2418</v>
      </c>
      <c r="B2426" s="1" t="str">
        <f>"00784082"</f>
        <v>00784082</v>
      </c>
      <c r="C2426" s="1" t="s">
        <v>3</v>
      </c>
    </row>
    <row r="2427" spans="1:3" x14ac:dyDescent="0.25">
      <c r="A2427" s="1">
        <v>2419</v>
      </c>
      <c r="B2427" s="1" t="str">
        <f>"00784248"</f>
        <v>00784248</v>
      </c>
      <c r="C2427" s="1" t="s">
        <v>3</v>
      </c>
    </row>
    <row r="2428" spans="1:3" x14ac:dyDescent="0.25">
      <c r="A2428" s="1">
        <v>2420</v>
      </c>
      <c r="B2428" s="1" t="str">
        <f>"00784311"</f>
        <v>00784311</v>
      </c>
      <c r="C2428" s="1" t="s">
        <v>3</v>
      </c>
    </row>
    <row r="2429" spans="1:3" x14ac:dyDescent="0.25">
      <c r="A2429" s="1">
        <v>2421</v>
      </c>
      <c r="B2429" s="1" t="str">
        <f>"00784469"</f>
        <v>00784469</v>
      </c>
      <c r="C2429" s="1" t="s">
        <v>3</v>
      </c>
    </row>
    <row r="2430" spans="1:3" x14ac:dyDescent="0.25">
      <c r="A2430" s="1">
        <v>2422</v>
      </c>
      <c r="B2430" s="1" t="str">
        <f>"00784482"</f>
        <v>00784482</v>
      </c>
      <c r="C2430" s="1" t="s">
        <v>3</v>
      </c>
    </row>
    <row r="2431" spans="1:3" x14ac:dyDescent="0.25">
      <c r="A2431" s="1">
        <v>2423</v>
      </c>
      <c r="B2431" s="1" t="str">
        <f>"00784499"</f>
        <v>00784499</v>
      </c>
      <c r="C2431" s="1" t="s">
        <v>3</v>
      </c>
    </row>
    <row r="2432" spans="1:3" x14ac:dyDescent="0.25">
      <c r="A2432" s="1">
        <v>2424</v>
      </c>
      <c r="B2432" s="1" t="str">
        <f>"00784555"</f>
        <v>00784555</v>
      </c>
      <c r="C2432" s="1" t="s">
        <v>3</v>
      </c>
    </row>
    <row r="2433" spans="1:3" x14ac:dyDescent="0.25">
      <c r="A2433" s="1">
        <v>2425</v>
      </c>
      <c r="B2433" s="1" t="str">
        <f>"00784627"</f>
        <v>00784627</v>
      </c>
      <c r="C2433" s="1" t="s">
        <v>3</v>
      </c>
    </row>
    <row r="2434" spans="1:3" x14ac:dyDescent="0.25">
      <c r="A2434" s="1">
        <v>2426</v>
      </c>
      <c r="B2434" s="1" t="str">
        <f>"00784659"</f>
        <v>00784659</v>
      </c>
      <c r="C2434" s="1" t="s">
        <v>3</v>
      </c>
    </row>
    <row r="2435" spans="1:3" x14ac:dyDescent="0.25">
      <c r="A2435" s="1">
        <v>2427</v>
      </c>
      <c r="B2435" s="1" t="str">
        <f>"00784662"</f>
        <v>00784662</v>
      </c>
      <c r="C2435" s="1" t="s">
        <v>3</v>
      </c>
    </row>
    <row r="2436" spans="1:3" x14ac:dyDescent="0.25">
      <c r="A2436" s="1">
        <v>2428</v>
      </c>
      <c r="B2436" s="1" t="str">
        <f>"00784891"</f>
        <v>00784891</v>
      </c>
      <c r="C2436" s="1" t="s">
        <v>3</v>
      </c>
    </row>
    <row r="2437" spans="1:3" x14ac:dyDescent="0.25">
      <c r="A2437" s="1">
        <v>2429</v>
      </c>
      <c r="B2437" s="1" t="str">
        <f>"00784961"</f>
        <v>00784961</v>
      </c>
      <c r="C2437" s="1" t="s">
        <v>3</v>
      </c>
    </row>
    <row r="2438" spans="1:3" x14ac:dyDescent="0.25">
      <c r="A2438" s="1">
        <v>2430</v>
      </c>
      <c r="B2438" s="1" t="str">
        <f>"00785080"</f>
        <v>00785080</v>
      </c>
      <c r="C2438" s="1" t="s">
        <v>3</v>
      </c>
    </row>
    <row r="2439" spans="1:3" x14ac:dyDescent="0.25">
      <c r="A2439" s="1">
        <v>2431</v>
      </c>
      <c r="B2439" s="1" t="str">
        <f>"00785178"</f>
        <v>00785178</v>
      </c>
      <c r="C2439" s="1" t="s">
        <v>3</v>
      </c>
    </row>
    <row r="2440" spans="1:3" x14ac:dyDescent="0.25">
      <c r="A2440" s="1">
        <v>2432</v>
      </c>
      <c r="B2440" s="1" t="str">
        <f>"00785257"</f>
        <v>00785257</v>
      </c>
      <c r="C2440" s="1" t="s">
        <v>3</v>
      </c>
    </row>
    <row r="2441" spans="1:3" x14ac:dyDescent="0.25">
      <c r="A2441" s="1">
        <v>2433</v>
      </c>
      <c r="B2441" s="1" t="str">
        <f>"00785287"</f>
        <v>00785287</v>
      </c>
      <c r="C2441" s="1" t="s">
        <v>3</v>
      </c>
    </row>
    <row r="2442" spans="1:3" x14ac:dyDescent="0.25">
      <c r="A2442" s="1">
        <v>2434</v>
      </c>
      <c r="B2442" s="1" t="str">
        <f>"00785346"</f>
        <v>00785346</v>
      </c>
      <c r="C2442" s="1" t="s">
        <v>3</v>
      </c>
    </row>
    <row r="2443" spans="1:3" x14ac:dyDescent="0.25">
      <c r="A2443" s="1">
        <v>2435</v>
      </c>
      <c r="B2443" s="1" t="str">
        <f>"00785401"</f>
        <v>00785401</v>
      </c>
      <c r="C2443" s="1" t="s">
        <v>3</v>
      </c>
    </row>
    <row r="2444" spans="1:3" x14ac:dyDescent="0.25">
      <c r="A2444" s="1">
        <v>2436</v>
      </c>
      <c r="B2444" s="1" t="str">
        <f>"00785435"</f>
        <v>00785435</v>
      </c>
      <c r="C2444" s="1" t="s">
        <v>3</v>
      </c>
    </row>
    <row r="2445" spans="1:3" x14ac:dyDescent="0.25">
      <c r="A2445" s="1">
        <v>2437</v>
      </c>
      <c r="B2445" s="1" t="str">
        <f>"00785446"</f>
        <v>00785446</v>
      </c>
      <c r="C2445" s="1" t="s">
        <v>3</v>
      </c>
    </row>
    <row r="2446" spans="1:3" x14ac:dyDescent="0.25">
      <c r="A2446" s="1">
        <v>2438</v>
      </c>
      <c r="B2446" s="1" t="str">
        <f>"00785500"</f>
        <v>00785500</v>
      </c>
      <c r="C2446" s="1" t="s">
        <v>3</v>
      </c>
    </row>
    <row r="2447" spans="1:3" x14ac:dyDescent="0.25">
      <c r="A2447" s="1">
        <v>2439</v>
      </c>
      <c r="B2447" s="1" t="str">
        <f>"00785551"</f>
        <v>00785551</v>
      </c>
      <c r="C2447" s="1" t="s">
        <v>3</v>
      </c>
    </row>
    <row r="2448" spans="1:3" x14ac:dyDescent="0.25">
      <c r="A2448" s="1">
        <v>2440</v>
      </c>
      <c r="B2448" s="1" t="str">
        <f>"00785565"</f>
        <v>00785565</v>
      </c>
      <c r="C2448" s="1" t="s">
        <v>3</v>
      </c>
    </row>
    <row r="2449" spans="1:3" x14ac:dyDescent="0.25">
      <c r="A2449" s="1">
        <v>2441</v>
      </c>
      <c r="B2449" s="1" t="str">
        <f>"00785569"</f>
        <v>00785569</v>
      </c>
      <c r="C2449" s="1" t="s">
        <v>3</v>
      </c>
    </row>
    <row r="2450" spans="1:3" x14ac:dyDescent="0.25">
      <c r="A2450" s="1">
        <v>2442</v>
      </c>
      <c r="B2450" s="1" t="str">
        <f>"00785582"</f>
        <v>00785582</v>
      </c>
      <c r="C2450" s="1" t="s">
        <v>3</v>
      </c>
    </row>
    <row r="2451" spans="1:3" x14ac:dyDescent="0.25">
      <c r="A2451" s="1">
        <v>2443</v>
      </c>
      <c r="B2451" s="1" t="str">
        <f>"00785648"</f>
        <v>00785648</v>
      </c>
      <c r="C2451" s="1" t="s">
        <v>3</v>
      </c>
    </row>
    <row r="2452" spans="1:3" x14ac:dyDescent="0.25">
      <c r="A2452" s="1">
        <v>2444</v>
      </c>
      <c r="B2452" s="1" t="str">
        <f>"00785661"</f>
        <v>00785661</v>
      </c>
      <c r="C2452" s="1" t="s">
        <v>3</v>
      </c>
    </row>
    <row r="2453" spans="1:3" x14ac:dyDescent="0.25">
      <c r="A2453" s="1">
        <v>2445</v>
      </c>
      <c r="B2453" s="1" t="str">
        <f>"00785723"</f>
        <v>00785723</v>
      </c>
      <c r="C2453" s="1" t="s">
        <v>3</v>
      </c>
    </row>
    <row r="2454" spans="1:3" x14ac:dyDescent="0.25">
      <c r="A2454" s="1">
        <v>2446</v>
      </c>
      <c r="B2454" s="1" t="str">
        <f>"00785790"</f>
        <v>00785790</v>
      </c>
      <c r="C2454" s="1" t="s">
        <v>3</v>
      </c>
    </row>
    <row r="2455" spans="1:3" x14ac:dyDescent="0.25">
      <c r="A2455" s="1">
        <v>2447</v>
      </c>
      <c r="B2455" s="1" t="str">
        <f>"00785816"</f>
        <v>00785816</v>
      </c>
      <c r="C2455" s="1" t="s">
        <v>3</v>
      </c>
    </row>
    <row r="2456" spans="1:3" x14ac:dyDescent="0.25">
      <c r="A2456" s="1">
        <v>2448</v>
      </c>
      <c r="B2456" s="1" t="str">
        <f>"00785817"</f>
        <v>00785817</v>
      </c>
      <c r="C2456" s="1" t="s">
        <v>3</v>
      </c>
    </row>
    <row r="2457" spans="1:3" x14ac:dyDescent="0.25">
      <c r="A2457" s="1">
        <v>2449</v>
      </c>
      <c r="B2457" s="1" t="str">
        <f>"00785824"</f>
        <v>00785824</v>
      </c>
      <c r="C2457" s="1" t="s">
        <v>3</v>
      </c>
    </row>
    <row r="2458" spans="1:3" x14ac:dyDescent="0.25">
      <c r="A2458" s="1">
        <v>2450</v>
      </c>
      <c r="B2458" s="1" t="str">
        <f>"00785920"</f>
        <v>00785920</v>
      </c>
      <c r="C2458" s="1" t="s">
        <v>3</v>
      </c>
    </row>
    <row r="2459" spans="1:3" x14ac:dyDescent="0.25">
      <c r="A2459" s="1">
        <v>2451</v>
      </c>
      <c r="B2459" s="1" t="str">
        <f>"00786028"</f>
        <v>00786028</v>
      </c>
      <c r="C2459" s="1" t="s">
        <v>3</v>
      </c>
    </row>
    <row r="2460" spans="1:3" x14ac:dyDescent="0.25">
      <c r="A2460" s="1">
        <v>2452</v>
      </c>
      <c r="B2460" s="1" t="str">
        <f>"00786056"</f>
        <v>00786056</v>
      </c>
      <c r="C2460" s="1" t="s">
        <v>3</v>
      </c>
    </row>
    <row r="2461" spans="1:3" x14ac:dyDescent="0.25">
      <c r="A2461" s="1">
        <v>2453</v>
      </c>
      <c r="B2461" s="1" t="str">
        <f>"00786097"</f>
        <v>00786097</v>
      </c>
      <c r="C2461" s="1" t="s">
        <v>3</v>
      </c>
    </row>
    <row r="2462" spans="1:3" x14ac:dyDescent="0.25">
      <c r="A2462" s="1">
        <v>2454</v>
      </c>
      <c r="B2462" s="1" t="str">
        <f>"00786166"</f>
        <v>00786166</v>
      </c>
      <c r="C2462" s="1" t="s">
        <v>3</v>
      </c>
    </row>
    <row r="2463" spans="1:3" x14ac:dyDescent="0.25">
      <c r="A2463" s="1">
        <v>2455</v>
      </c>
      <c r="B2463" s="1" t="str">
        <f>"00786181"</f>
        <v>00786181</v>
      </c>
      <c r="C2463" s="1" t="s">
        <v>3</v>
      </c>
    </row>
    <row r="2464" spans="1:3" x14ac:dyDescent="0.25">
      <c r="A2464" s="1">
        <v>2456</v>
      </c>
      <c r="B2464" s="1" t="str">
        <f>"00786195"</f>
        <v>00786195</v>
      </c>
      <c r="C2464" s="1" t="s">
        <v>3</v>
      </c>
    </row>
    <row r="2465" spans="1:3" x14ac:dyDescent="0.25">
      <c r="A2465" s="1">
        <v>2457</v>
      </c>
      <c r="B2465" s="1" t="str">
        <f>"00786407"</f>
        <v>00786407</v>
      </c>
      <c r="C2465" s="1" t="s">
        <v>3</v>
      </c>
    </row>
    <row r="2466" spans="1:3" x14ac:dyDescent="0.25">
      <c r="A2466" s="1">
        <v>2458</v>
      </c>
      <c r="B2466" s="1" t="str">
        <f>"00786469"</f>
        <v>00786469</v>
      </c>
      <c r="C2466" s="1" t="s">
        <v>3</v>
      </c>
    </row>
    <row r="2467" spans="1:3" x14ac:dyDescent="0.25">
      <c r="A2467" s="1">
        <v>2459</v>
      </c>
      <c r="B2467" s="1" t="str">
        <f>"00786808"</f>
        <v>00786808</v>
      </c>
      <c r="C2467" s="1" t="s">
        <v>3</v>
      </c>
    </row>
    <row r="2468" spans="1:3" x14ac:dyDescent="0.25">
      <c r="A2468" s="1">
        <v>2460</v>
      </c>
      <c r="B2468" s="1" t="str">
        <f>"00786846"</f>
        <v>00786846</v>
      </c>
      <c r="C2468" s="1" t="s">
        <v>3</v>
      </c>
    </row>
    <row r="2469" spans="1:3" x14ac:dyDescent="0.25">
      <c r="A2469" s="1">
        <v>2461</v>
      </c>
      <c r="B2469" s="1" t="str">
        <f>"00786934"</f>
        <v>00786934</v>
      </c>
      <c r="C2469" s="1" t="s">
        <v>3</v>
      </c>
    </row>
    <row r="2470" spans="1:3" x14ac:dyDescent="0.25">
      <c r="A2470" s="1">
        <v>2462</v>
      </c>
      <c r="B2470" s="1" t="str">
        <f>"00786996"</f>
        <v>00786996</v>
      </c>
      <c r="C2470" s="1" t="s">
        <v>3</v>
      </c>
    </row>
    <row r="2471" spans="1:3" x14ac:dyDescent="0.25">
      <c r="A2471" s="1">
        <v>2463</v>
      </c>
      <c r="B2471" s="1" t="str">
        <f>"00787143"</f>
        <v>00787143</v>
      </c>
      <c r="C2471" s="1" t="s">
        <v>3</v>
      </c>
    </row>
    <row r="2472" spans="1:3" x14ac:dyDescent="0.25">
      <c r="A2472" s="1">
        <v>2464</v>
      </c>
      <c r="B2472" s="1" t="str">
        <f>"00787183"</f>
        <v>00787183</v>
      </c>
      <c r="C2472" s="1" t="s">
        <v>3</v>
      </c>
    </row>
    <row r="2473" spans="1:3" x14ac:dyDescent="0.25">
      <c r="A2473" s="1">
        <v>2465</v>
      </c>
      <c r="B2473" s="1" t="str">
        <f>"00787401"</f>
        <v>00787401</v>
      </c>
      <c r="C2473" s="1" t="s">
        <v>3</v>
      </c>
    </row>
    <row r="2474" spans="1:3" x14ac:dyDescent="0.25">
      <c r="A2474" s="1">
        <v>2466</v>
      </c>
      <c r="B2474" s="1" t="str">
        <f>"00787631"</f>
        <v>00787631</v>
      </c>
      <c r="C2474" s="1" t="s">
        <v>3</v>
      </c>
    </row>
    <row r="2475" spans="1:3" x14ac:dyDescent="0.25">
      <c r="A2475" s="1">
        <v>2467</v>
      </c>
      <c r="B2475" s="1" t="str">
        <f>"00787658"</f>
        <v>00787658</v>
      </c>
      <c r="C2475" s="1" t="s">
        <v>3</v>
      </c>
    </row>
    <row r="2476" spans="1:3" x14ac:dyDescent="0.25">
      <c r="A2476" s="1">
        <v>2468</v>
      </c>
      <c r="B2476" s="1" t="str">
        <f>"00787901"</f>
        <v>00787901</v>
      </c>
      <c r="C2476" s="1" t="s">
        <v>3</v>
      </c>
    </row>
    <row r="2477" spans="1:3" x14ac:dyDescent="0.25">
      <c r="A2477" s="1">
        <v>2469</v>
      </c>
      <c r="B2477" s="1" t="str">
        <f>"00787910"</f>
        <v>00787910</v>
      </c>
      <c r="C2477" s="1" t="s">
        <v>3</v>
      </c>
    </row>
    <row r="2478" spans="1:3" x14ac:dyDescent="0.25">
      <c r="A2478" s="1">
        <v>2470</v>
      </c>
      <c r="B2478" s="1" t="str">
        <f>"00788007"</f>
        <v>00788007</v>
      </c>
      <c r="C2478" s="1" t="s">
        <v>3</v>
      </c>
    </row>
    <row r="2479" spans="1:3" x14ac:dyDescent="0.25">
      <c r="A2479" s="1">
        <v>2471</v>
      </c>
      <c r="B2479" s="1" t="str">
        <f>"00788099"</f>
        <v>00788099</v>
      </c>
      <c r="C2479" s="1" t="s">
        <v>3</v>
      </c>
    </row>
    <row r="2480" spans="1:3" x14ac:dyDescent="0.25">
      <c r="A2480" s="1">
        <v>2472</v>
      </c>
      <c r="B2480" s="1" t="str">
        <f>"00788128"</f>
        <v>00788128</v>
      </c>
      <c r="C2480" s="1" t="s">
        <v>3</v>
      </c>
    </row>
    <row r="2481" spans="1:3" x14ac:dyDescent="0.25">
      <c r="A2481" s="1">
        <v>2473</v>
      </c>
      <c r="B2481" s="1" t="str">
        <f>"00788428"</f>
        <v>00788428</v>
      </c>
      <c r="C2481" s="1" t="s">
        <v>3</v>
      </c>
    </row>
    <row r="2482" spans="1:3" x14ac:dyDescent="0.25">
      <c r="A2482" s="1">
        <v>2474</v>
      </c>
      <c r="B2482" s="1" t="str">
        <f>"00788444"</f>
        <v>00788444</v>
      </c>
      <c r="C2482" s="1" t="s">
        <v>3</v>
      </c>
    </row>
    <row r="2483" spans="1:3" x14ac:dyDescent="0.25">
      <c r="A2483" s="1">
        <v>2475</v>
      </c>
      <c r="B2483" s="1" t="str">
        <f>"00789848"</f>
        <v>00789848</v>
      </c>
      <c r="C2483" s="1" t="s">
        <v>3</v>
      </c>
    </row>
    <row r="2484" spans="1:3" x14ac:dyDescent="0.25">
      <c r="A2484" s="1">
        <v>2476</v>
      </c>
      <c r="B2484" s="1" t="str">
        <f>"00790049"</f>
        <v>00790049</v>
      </c>
      <c r="C2484" s="1" t="s">
        <v>3</v>
      </c>
    </row>
    <row r="2485" spans="1:3" x14ac:dyDescent="0.25">
      <c r="A2485" s="1">
        <v>2477</v>
      </c>
      <c r="B2485" s="1" t="str">
        <f>"00790217"</f>
        <v>00790217</v>
      </c>
      <c r="C2485" s="1" t="s">
        <v>3</v>
      </c>
    </row>
    <row r="2486" spans="1:3" x14ac:dyDescent="0.25">
      <c r="A2486" s="1">
        <v>2478</v>
      </c>
      <c r="B2486" s="1" t="str">
        <f>"00790257"</f>
        <v>00790257</v>
      </c>
      <c r="C2486" s="1" t="s">
        <v>3</v>
      </c>
    </row>
    <row r="2487" spans="1:3" x14ac:dyDescent="0.25">
      <c r="A2487" s="1">
        <v>2479</v>
      </c>
      <c r="B2487" s="1" t="str">
        <f>"00790276"</f>
        <v>00790276</v>
      </c>
      <c r="C2487" s="1" t="s">
        <v>3</v>
      </c>
    </row>
    <row r="2488" spans="1:3" x14ac:dyDescent="0.25">
      <c r="A2488" s="1">
        <v>2480</v>
      </c>
      <c r="B2488" s="1" t="str">
        <f>"00790600"</f>
        <v>00790600</v>
      </c>
      <c r="C2488" s="1" t="s">
        <v>3</v>
      </c>
    </row>
    <row r="2489" spans="1:3" x14ac:dyDescent="0.25">
      <c r="A2489" s="1">
        <v>2481</v>
      </c>
      <c r="B2489" s="1" t="str">
        <f>"00790869"</f>
        <v>00790869</v>
      </c>
      <c r="C2489" s="1" t="s">
        <v>3</v>
      </c>
    </row>
    <row r="2490" spans="1:3" x14ac:dyDescent="0.25">
      <c r="A2490" s="1">
        <v>2482</v>
      </c>
      <c r="B2490" s="1" t="str">
        <f>"00791257"</f>
        <v>00791257</v>
      </c>
      <c r="C2490" s="1" t="s">
        <v>3</v>
      </c>
    </row>
    <row r="2491" spans="1:3" x14ac:dyDescent="0.25">
      <c r="A2491" s="1">
        <v>2483</v>
      </c>
      <c r="B2491" s="1" t="str">
        <f>"00791263"</f>
        <v>00791263</v>
      </c>
      <c r="C2491" s="1" t="s">
        <v>3</v>
      </c>
    </row>
    <row r="2492" spans="1:3" x14ac:dyDescent="0.25">
      <c r="A2492" s="1">
        <v>2484</v>
      </c>
      <c r="B2492" s="1" t="str">
        <f>"00791357"</f>
        <v>00791357</v>
      </c>
      <c r="C2492" s="1" t="s">
        <v>3</v>
      </c>
    </row>
    <row r="2493" spans="1:3" x14ac:dyDescent="0.25">
      <c r="A2493" s="1">
        <v>2485</v>
      </c>
      <c r="B2493" s="1" t="str">
        <f>"00791957"</f>
        <v>00791957</v>
      </c>
      <c r="C2493" s="1" t="s">
        <v>3</v>
      </c>
    </row>
    <row r="2494" spans="1:3" x14ac:dyDescent="0.25">
      <c r="A2494" s="1">
        <v>2486</v>
      </c>
      <c r="B2494" s="1" t="str">
        <f>"00792132"</f>
        <v>00792132</v>
      </c>
      <c r="C2494" s="1" t="s">
        <v>3</v>
      </c>
    </row>
    <row r="2495" spans="1:3" x14ac:dyDescent="0.25">
      <c r="A2495" s="1">
        <v>2487</v>
      </c>
      <c r="B2495" s="1" t="str">
        <f>"00792721"</f>
        <v>00792721</v>
      </c>
      <c r="C2495" s="1" t="s">
        <v>3</v>
      </c>
    </row>
    <row r="2496" spans="1:3" x14ac:dyDescent="0.25">
      <c r="A2496" s="1">
        <v>2488</v>
      </c>
      <c r="B2496" s="1" t="str">
        <f>"00792764"</f>
        <v>00792764</v>
      </c>
      <c r="C2496" s="1" t="s">
        <v>3</v>
      </c>
    </row>
    <row r="2497" spans="1:3" x14ac:dyDescent="0.25">
      <c r="A2497" s="1">
        <v>2489</v>
      </c>
      <c r="B2497" s="1" t="str">
        <f>"00792955"</f>
        <v>00792955</v>
      </c>
      <c r="C2497" s="1" t="s">
        <v>3</v>
      </c>
    </row>
    <row r="2498" spans="1:3" x14ac:dyDescent="0.25">
      <c r="A2498" s="1">
        <v>2490</v>
      </c>
      <c r="B2498" s="1" t="str">
        <f>"00793141"</f>
        <v>00793141</v>
      </c>
      <c r="C2498" s="1" t="s">
        <v>3</v>
      </c>
    </row>
    <row r="2499" spans="1:3" x14ac:dyDescent="0.25">
      <c r="A2499" s="1">
        <v>2491</v>
      </c>
      <c r="B2499" s="1" t="str">
        <f>"00793181"</f>
        <v>00793181</v>
      </c>
      <c r="C2499" s="1" t="s">
        <v>3</v>
      </c>
    </row>
    <row r="2500" spans="1:3" x14ac:dyDescent="0.25">
      <c r="A2500" s="1">
        <v>2492</v>
      </c>
      <c r="B2500" s="1" t="str">
        <f>"00793487"</f>
        <v>00793487</v>
      </c>
      <c r="C2500" s="1" t="s">
        <v>3</v>
      </c>
    </row>
    <row r="2501" spans="1:3" x14ac:dyDescent="0.25">
      <c r="A2501" s="1">
        <v>2493</v>
      </c>
      <c r="B2501" s="1" t="str">
        <f>"00793704"</f>
        <v>00793704</v>
      </c>
      <c r="C2501" s="1" t="s">
        <v>3</v>
      </c>
    </row>
    <row r="2502" spans="1:3" x14ac:dyDescent="0.25">
      <c r="A2502" s="1">
        <v>2494</v>
      </c>
      <c r="B2502" s="1" t="str">
        <f>"00794220"</f>
        <v>00794220</v>
      </c>
      <c r="C2502" s="1" t="s">
        <v>3</v>
      </c>
    </row>
    <row r="2503" spans="1:3" x14ac:dyDescent="0.25">
      <c r="A2503" s="1">
        <v>2495</v>
      </c>
      <c r="B2503" s="1" t="str">
        <f>"00794267"</f>
        <v>00794267</v>
      </c>
      <c r="C2503" s="1" t="s">
        <v>3</v>
      </c>
    </row>
    <row r="2504" spans="1:3" x14ac:dyDescent="0.25">
      <c r="A2504" s="1">
        <v>2496</v>
      </c>
      <c r="B2504" s="1" t="str">
        <f>"00794528"</f>
        <v>00794528</v>
      </c>
      <c r="C2504" s="1" t="s">
        <v>3</v>
      </c>
    </row>
    <row r="2505" spans="1:3" x14ac:dyDescent="0.25">
      <c r="A2505" s="1">
        <v>2497</v>
      </c>
      <c r="B2505" s="1" t="str">
        <f>"00795407"</f>
        <v>00795407</v>
      </c>
      <c r="C2505" s="1" t="s">
        <v>3</v>
      </c>
    </row>
    <row r="2506" spans="1:3" x14ac:dyDescent="0.25">
      <c r="A2506" s="1">
        <v>2498</v>
      </c>
      <c r="B2506" s="1" t="str">
        <f>"00795495"</f>
        <v>00795495</v>
      </c>
      <c r="C2506" s="1" t="s">
        <v>3</v>
      </c>
    </row>
    <row r="2507" spans="1:3" x14ac:dyDescent="0.25">
      <c r="A2507" s="1">
        <v>2499</v>
      </c>
      <c r="B2507" s="1" t="str">
        <f>"00796017"</f>
        <v>00796017</v>
      </c>
      <c r="C2507" s="1" t="s">
        <v>3</v>
      </c>
    </row>
    <row r="2508" spans="1:3" x14ac:dyDescent="0.25">
      <c r="A2508" s="1">
        <v>2500</v>
      </c>
      <c r="B2508" s="1" t="str">
        <f>"00796436"</f>
        <v>00796436</v>
      </c>
      <c r="C2508" s="1" t="s">
        <v>3</v>
      </c>
    </row>
    <row r="2509" spans="1:3" x14ac:dyDescent="0.25">
      <c r="A2509" s="1">
        <v>2501</v>
      </c>
      <c r="B2509" s="1" t="str">
        <f>"00796444"</f>
        <v>00796444</v>
      </c>
      <c r="C2509" s="1" t="s">
        <v>3</v>
      </c>
    </row>
    <row r="2510" spans="1:3" x14ac:dyDescent="0.25">
      <c r="A2510" s="1">
        <v>2502</v>
      </c>
      <c r="B2510" s="1" t="str">
        <f>"00796669"</f>
        <v>00796669</v>
      </c>
      <c r="C2510" s="1" t="s">
        <v>3</v>
      </c>
    </row>
    <row r="2511" spans="1:3" x14ac:dyDescent="0.25">
      <c r="A2511" s="1">
        <v>2503</v>
      </c>
      <c r="B2511" s="1" t="str">
        <f>"00796858"</f>
        <v>00796858</v>
      </c>
      <c r="C2511" s="1" t="s">
        <v>3</v>
      </c>
    </row>
    <row r="2512" spans="1:3" x14ac:dyDescent="0.25">
      <c r="A2512" s="1">
        <v>2504</v>
      </c>
      <c r="B2512" s="1" t="str">
        <f>"00796859"</f>
        <v>00796859</v>
      </c>
      <c r="C2512" s="1" t="s">
        <v>3</v>
      </c>
    </row>
    <row r="2513" spans="1:3" x14ac:dyDescent="0.25">
      <c r="A2513" s="1">
        <v>2505</v>
      </c>
      <c r="B2513" s="1" t="str">
        <f>"00797047"</f>
        <v>00797047</v>
      </c>
      <c r="C2513" s="1" t="s">
        <v>3</v>
      </c>
    </row>
    <row r="2514" spans="1:3" x14ac:dyDescent="0.25">
      <c r="A2514" s="1">
        <v>2506</v>
      </c>
      <c r="B2514" s="1" t="str">
        <f>"00797071"</f>
        <v>00797071</v>
      </c>
      <c r="C2514" s="1" t="s">
        <v>3</v>
      </c>
    </row>
    <row r="2515" spans="1:3" x14ac:dyDescent="0.25">
      <c r="A2515" s="1">
        <v>2507</v>
      </c>
      <c r="B2515" s="1" t="str">
        <f>"00797397"</f>
        <v>00797397</v>
      </c>
      <c r="C2515" s="1" t="s">
        <v>3</v>
      </c>
    </row>
    <row r="2516" spans="1:3" x14ac:dyDescent="0.25">
      <c r="A2516" s="1">
        <v>2508</v>
      </c>
      <c r="B2516" s="1" t="str">
        <f>"00797943"</f>
        <v>00797943</v>
      </c>
      <c r="C2516" s="1" t="s">
        <v>3</v>
      </c>
    </row>
    <row r="2517" spans="1:3" x14ac:dyDescent="0.25">
      <c r="A2517" s="1">
        <v>2509</v>
      </c>
      <c r="B2517" s="1" t="str">
        <f>"00798240"</f>
        <v>00798240</v>
      </c>
      <c r="C2517" s="1" t="s">
        <v>3</v>
      </c>
    </row>
    <row r="2518" spans="1:3" x14ac:dyDescent="0.25">
      <c r="A2518" s="1">
        <v>2510</v>
      </c>
      <c r="B2518" s="1" t="str">
        <f>"00798317"</f>
        <v>00798317</v>
      </c>
      <c r="C2518" s="1" t="s">
        <v>3</v>
      </c>
    </row>
    <row r="2519" spans="1:3" x14ac:dyDescent="0.25">
      <c r="A2519" s="1">
        <v>2511</v>
      </c>
      <c r="B2519" s="1" t="str">
        <f>"00798416"</f>
        <v>00798416</v>
      </c>
      <c r="C2519" s="1" t="s">
        <v>3</v>
      </c>
    </row>
    <row r="2520" spans="1:3" x14ac:dyDescent="0.25">
      <c r="A2520" s="1">
        <v>2512</v>
      </c>
      <c r="B2520" s="1" t="str">
        <f>"00798600"</f>
        <v>00798600</v>
      </c>
      <c r="C2520" s="1" t="s">
        <v>3</v>
      </c>
    </row>
    <row r="2521" spans="1:3" x14ac:dyDescent="0.25">
      <c r="A2521" s="1">
        <v>2513</v>
      </c>
      <c r="B2521" s="1" t="str">
        <f>"00798823"</f>
        <v>00798823</v>
      </c>
      <c r="C2521" s="1" t="s">
        <v>3</v>
      </c>
    </row>
    <row r="2522" spans="1:3" x14ac:dyDescent="0.25">
      <c r="A2522" s="1">
        <v>2514</v>
      </c>
      <c r="B2522" s="1" t="str">
        <f>"00798880"</f>
        <v>00798880</v>
      </c>
      <c r="C2522" s="1" t="s">
        <v>3</v>
      </c>
    </row>
    <row r="2523" spans="1:3" x14ac:dyDescent="0.25">
      <c r="A2523" s="1">
        <v>2515</v>
      </c>
      <c r="B2523" s="1" t="str">
        <f>"00798921"</f>
        <v>00798921</v>
      </c>
      <c r="C2523" s="1" t="s">
        <v>3</v>
      </c>
    </row>
    <row r="2524" spans="1:3" x14ac:dyDescent="0.25">
      <c r="A2524" s="1">
        <v>2516</v>
      </c>
      <c r="B2524" s="1" t="str">
        <f>"00799746"</f>
        <v>00799746</v>
      </c>
      <c r="C2524" s="1" t="s">
        <v>3</v>
      </c>
    </row>
    <row r="2525" spans="1:3" x14ac:dyDescent="0.25">
      <c r="A2525" s="1">
        <v>2517</v>
      </c>
      <c r="B2525" s="1" t="str">
        <f>"00800752"</f>
        <v>00800752</v>
      </c>
      <c r="C2525" s="1" t="s">
        <v>3</v>
      </c>
    </row>
    <row r="2526" spans="1:3" x14ac:dyDescent="0.25">
      <c r="A2526" s="1">
        <v>2518</v>
      </c>
      <c r="B2526" s="1" t="str">
        <f>"00800763"</f>
        <v>00800763</v>
      </c>
      <c r="C2526" s="1" t="s">
        <v>3</v>
      </c>
    </row>
    <row r="2527" spans="1:3" x14ac:dyDescent="0.25">
      <c r="A2527" s="1">
        <v>2519</v>
      </c>
      <c r="B2527" s="1" t="str">
        <f>"00800925"</f>
        <v>00800925</v>
      </c>
      <c r="C2527" s="1" t="s">
        <v>3</v>
      </c>
    </row>
    <row r="2528" spans="1:3" x14ac:dyDescent="0.25">
      <c r="A2528" s="1">
        <v>2520</v>
      </c>
      <c r="B2528" s="1" t="str">
        <f>"00801031"</f>
        <v>00801031</v>
      </c>
      <c r="C2528" s="1" t="s">
        <v>3</v>
      </c>
    </row>
    <row r="2529" spans="1:3" x14ac:dyDescent="0.25">
      <c r="A2529" s="1">
        <v>2521</v>
      </c>
      <c r="B2529" s="1" t="str">
        <f>"00801115"</f>
        <v>00801115</v>
      </c>
      <c r="C2529" s="1" t="s">
        <v>3</v>
      </c>
    </row>
    <row r="2530" spans="1:3" x14ac:dyDescent="0.25">
      <c r="A2530" s="1">
        <v>2522</v>
      </c>
      <c r="B2530" s="1" t="str">
        <f>"00801192"</f>
        <v>00801192</v>
      </c>
      <c r="C2530" s="1" t="s">
        <v>3</v>
      </c>
    </row>
    <row r="2531" spans="1:3" x14ac:dyDescent="0.25">
      <c r="A2531" s="1">
        <v>2523</v>
      </c>
      <c r="B2531" s="1" t="str">
        <f>"00801253"</f>
        <v>00801253</v>
      </c>
      <c r="C2531" s="1" t="s">
        <v>3</v>
      </c>
    </row>
    <row r="2532" spans="1:3" x14ac:dyDescent="0.25">
      <c r="A2532" s="1">
        <v>2524</v>
      </c>
      <c r="B2532" s="1" t="str">
        <f>"00801569"</f>
        <v>00801569</v>
      </c>
      <c r="C2532" s="1" t="s">
        <v>3</v>
      </c>
    </row>
    <row r="2533" spans="1:3" x14ac:dyDescent="0.25">
      <c r="A2533" s="1">
        <v>2525</v>
      </c>
      <c r="B2533" s="1" t="str">
        <f>"00801616"</f>
        <v>00801616</v>
      </c>
      <c r="C2533" s="1" t="s">
        <v>3</v>
      </c>
    </row>
    <row r="2534" spans="1:3" x14ac:dyDescent="0.25">
      <c r="A2534" s="1">
        <v>2526</v>
      </c>
      <c r="B2534" s="1" t="str">
        <f>"00801837"</f>
        <v>00801837</v>
      </c>
      <c r="C2534" s="1" t="s">
        <v>3</v>
      </c>
    </row>
    <row r="2535" spans="1:3" x14ac:dyDescent="0.25">
      <c r="A2535" s="1">
        <v>2527</v>
      </c>
      <c r="B2535" s="1" t="str">
        <f>"00802169"</f>
        <v>00802169</v>
      </c>
      <c r="C2535" s="1" t="s">
        <v>3</v>
      </c>
    </row>
    <row r="2536" spans="1:3" x14ac:dyDescent="0.25">
      <c r="A2536" s="1">
        <v>2528</v>
      </c>
      <c r="B2536" s="1" t="str">
        <f>"00802570"</f>
        <v>00802570</v>
      </c>
      <c r="C2536" s="1" t="s">
        <v>3</v>
      </c>
    </row>
    <row r="2537" spans="1:3" x14ac:dyDescent="0.25">
      <c r="A2537" s="1">
        <v>2529</v>
      </c>
      <c r="B2537" s="1" t="str">
        <f>"00802914"</f>
        <v>00802914</v>
      </c>
      <c r="C2537" s="1" t="s">
        <v>3</v>
      </c>
    </row>
    <row r="2538" spans="1:3" x14ac:dyDescent="0.25">
      <c r="A2538" s="1">
        <v>2530</v>
      </c>
      <c r="B2538" s="1" t="str">
        <f>"00803114"</f>
        <v>00803114</v>
      </c>
      <c r="C2538" s="1" t="s">
        <v>3</v>
      </c>
    </row>
    <row r="2539" spans="1:3" x14ac:dyDescent="0.25">
      <c r="A2539" s="1">
        <v>2531</v>
      </c>
      <c r="B2539" s="1" t="str">
        <f>"00803508"</f>
        <v>00803508</v>
      </c>
      <c r="C2539" s="1" t="s">
        <v>3</v>
      </c>
    </row>
    <row r="2540" spans="1:3" x14ac:dyDescent="0.25">
      <c r="A2540" s="1">
        <v>2532</v>
      </c>
      <c r="B2540" s="1" t="str">
        <f>"00803584"</f>
        <v>00803584</v>
      </c>
      <c r="C2540" s="1" t="s">
        <v>3</v>
      </c>
    </row>
    <row r="2541" spans="1:3" x14ac:dyDescent="0.25">
      <c r="A2541" s="1">
        <v>2533</v>
      </c>
      <c r="B2541" s="1" t="str">
        <f>"00803683"</f>
        <v>00803683</v>
      </c>
      <c r="C2541" s="1" t="s">
        <v>3</v>
      </c>
    </row>
    <row r="2542" spans="1:3" x14ac:dyDescent="0.25">
      <c r="A2542" s="1">
        <v>2534</v>
      </c>
      <c r="B2542" s="1" t="str">
        <f>"00804095"</f>
        <v>00804095</v>
      </c>
      <c r="C2542" s="1" t="s">
        <v>3</v>
      </c>
    </row>
    <row r="2543" spans="1:3" x14ac:dyDescent="0.25">
      <c r="A2543" s="1">
        <v>2535</v>
      </c>
      <c r="B2543" s="1" t="str">
        <f>"00804171"</f>
        <v>00804171</v>
      </c>
      <c r="C2543" s="1" t="s">
        <v>3</v>
      </c>
    </row>
    <row r="2544" spans="1:3" x14ac:dyDescent="0.25">
      <c r="A2544" s="1">
        <v>2536</v>
      </c>
      <c r="B2544" s="1" t="str">
        <f>"00804233"</f>
        <v>00804233</v>
      </c>
      <c r="C2544" s="1" t="s">
        <v>3</v>
      </c>
    </row>
    <row r="2545" spans="1:3" x14ac:dyDescent="0.25">
      <c r="A2545" s="1">
        <v>2537</v>
      </c>
      <c r="B2545" s="1" t="str">
        <f>"00804242"</f>
        <v>00804242</v>
      </c>
      <c r="C2545" s="1" t="s">
        <v>3</v>
      </c>
    </row>
    <row r="2546" spans="1:3" x14ac:dyDescent="0.25">
      <c r="A2546" s="1">
        <v>2538</v>
      </c>
      <c r="B2546" s="1" t="str">
        <f>"00804352"</f>
        <v>00804352</v>
      </c>
      <c r="C2546" s="1" t="s">
        <v>3</v>
      </c>
    </row>
    <row r="2547" spans="1:3" x14ac:dyDescent="0.25">
      <c r="A2547" s="1">
        <v>2539</v>
      </c>
      <c r="B2547" s="1" t="str">
        <f>"00804410"</f>
        <v>00804410</v>
      </c>
      <c r="C2547" s="1" t="s">
        <v>3</v>
      </c>
    </row>
    <row r="2548" spans="1:3" x14ac:dyDescent="0.25">
      <c r="A2548" s="1">
        <v>2540</v>
      </c>
      <c r="B2548" s="1" t="str">
        <f>"00804546"</f>
        <v>00804546</v>
      </c>
      <c r="C2548" s="1" t="s">
        <v>3</v>
      </c>
    </row>
    <row r="2549" spans="1:3" x14ac:dyDescent="0.25">
      <c r="A2549" s="1">
        <v>2541</v>
      </c>
      <c r="B2549" s="1" t="str">
        <f>"00804668"</f>
        <v>00804668</v>
      </c>
      <c r="C2549" s="1" t="s">
        <v>3</v>
      </c>
    </row>
    <row r="2550" spans="1:3" x14ac:dyDescent="0.25">
      <c r="A2550" s="1">
        <v>2542</v>
      </c>
      <c r="B2550" s="1" t="str">
        <f>"00805178"</f>
        <v>00805178</v>
      </c>
      <c r="C2550" s="1" t="s">
        <v>3</v>
      </c>
    </row>
    <row r="2551" spans="1:3" x14ac:dyDescent="0.25">
      <c r="A2551" s="1">
        <v>2543</v>
      </c>
      <c r="B2551" s="1" t="str">
        <f>"00805293"</f>
        <v>00805293</v>
      </c>
      <c r="C2551" s="1" t="s">
        <v>3</v>
      </c>
    </row>
    <row r="2552" spans="1:3" x14ac:dyDescent="0.25">
      <c r="A2552" s="1">
        <v>2544</v>
      </c>
      <c r="B2552" s="1" t="str">
        <f>"00805399"</f>
        <v>00805399</v>
      </c>
      <c r="C2552" s="1" t="s">
        <v>3</v>
      </c>
    </row>
    <row r="2553" spans="1:3" x14ac:dyDescent="0.25">
      <c r="A2553" s="1">
        <v>2545</v>
      </c>
      <c r="B2553" s="1" t="str">
        <f>"00805461"</f>
        <v>00805461</v>
      </c>
      <c r="C2553" s="1" t="s">
        <v>3</v>
      </c>
    </row>
    <row r="2554" spans="1:3" x14ac:dyDescent="0.25">
      <c r="A2554" s="1">
        <v>2546</v>
      </c>
      <c r="B2554" s="1" t="str">
        <f>"00805749"</f>
        <v>00805749</v>
      </c>
      <c r="C2554" s="1" t="s">
        <v>3</v>
      </c>
    </row>
    <row r="2555" spans="1:3" x14ac:dyDescent="0.25">
      <c r="A2555" s="1">
        <v>2547</v>
      </c>
      <c r="B2555" s="1" t="str">
        <f>"00805853"</f>
        <v>00805853</v>
      </c>
      <c r="C2555" s="1" t="s">
        <v>3</v>
      </c>
    </row>
    <row r="2556" spans="1:3" x14ac:dyDescent="0.25">
      <c r="A2556" s="1">
        <v>2548</v>
      </c>
      <c r="B2556" s="1" t="str">
        <f>"00806136"</f>
        <v>00806136</v>
      </c>
      <c r="C2556" s="1" t="s">
        <v>3</v>
      </c>
    </row>
    <row r="2557" spans="1:3" x14ac:dyDescent="0.25">
      <c r="A2557" s="1">
        <v>2549</v>
      </c>
      <c r="B2557" s="1" t="str">
        <f>"00806621"</f>
        <v>00806621</v>
      </c>
      <c r="C2557" s="1" t="s">
        <v>3</v>
      </c>
    </row>
    <row r="2558" spans="1:3" x14ac:dyDescent="0.25">
      <c r="A2558" s="1">
        <v>2550</v>
      </c>
      <c r="B2558" s="1" t="str">
        <f>"00807168"</f>
        <v>00807168</v>
      </c>
      <c r="C2558" s="1" t="s">
        <v>3</v>
      </c>
    </row>
    <row r="2559" spans="1:3" x14ac:dyDescent="0.25">
      <c r="A2559" s="1">
        <v>2551</v>
      </c>
      <c r="B2559" s="1" t="str">
        <f>"00807631"</f>
        <v>00807631</v>
      </c>
      <c r="C2559" s="1" t="s">
        <v>3</v>
      </c>
    </row>
    <row r="2560" spans="1:3" x14ac:dyDescent="0.25">
      <c r="A2560" s="1">
        <v>2552</v>
      </c>
      <c r="B2560" s="1" t="str">
        <f>"00807858"</f>
        <v>00807858</v>
      </c>
      <c r="C2560" s="1" t="s">
        <v>3</v>
      </c>
    </row>
    <row r="2561" spans="1:3" x14ac:dyDescent="0.25">
      <c r="A2561" s="1">
        <v>2553</v>
      </c>
      <c r="B2561" s="1" t="str">
        <f>"00807931"</f>
        <v>00807931</v>
      </c>
      <c r="C2561" s="1" t="s">
        <v>3</v>
      </c>
    </row>
    <row r="2562" spans="1:3" x14ac:dyDescent="0.25">
      <c r="A2562" s="1">
        <v>2554</v>
      </c>
      <c r="B2562" s="1" t="str">
        <f>"00808569"</f>
        <v>00808569</v>
      </c>
      <c r="C2562" s="1" t="s">
        <v>3</v>
      </c>
    </row>
    <row r="2563" spans="1:3" x14ac:dyDescent="0.25">
      <c r="A2563" s="1">
        <v>2555</v>
      </c>
      <c r="B2563" s="1" t="str">
        <f>"00808660"</f>
        <v>00808660</v>
      </c>
      <c r="C2563" s="1" t="s">
        <v>3</v>
      </c>
    </row>
    <row r="2564" spans="1:3" x14ac:dyDescent="0.25">
      <c r="A2564" s="1">
        <v>2556</v>
      </c>
      <c r="B2564" s="1" t="str">
        <f>"00808728"</f>
        <v>00808728</v>
      </c>
      <c r="C2564" s="1" t="s">
        <v>3</v>
      </c>
    </row>
    <row r="2565" spans="1:3" x14ac:dyDescent="0.25">
      <c r="A2565" s="1">
        <v>2557</v>
      </c>
      <c r="B2565" s="1" t="str">
        <f>"00808969"</f>
        <v>00808969</v>
      </c>
      <c r="C2565" s="1" t="s">
        <v>3</v>
      </c>
    </row>
    <row r="2566" spans="1:3" x14ac:dyDescent="0.25">
      <c r="A2566" s="1">
        <v>2558</v>
      </c>
      <c r="B2566" s="1" t="str">
        <f>"00809016"</f>
        <v>00809016</v>
      </c>
      <c r="C2566" s="1" t="s">
        <v>3</v>
      </c>
    </row>
    <row r="2567" spans="1:3" x14ac:dyDescent="0.25">
      <c r="A2567" s="1">
        <v>2559</v>
      </c>
      <c r="B2567" s="1" t="str">
        <f>"00809080"</f>
        <v>00809080</v>
      </c>
      <c r="C2567" s="1" t="s">
        <v>3</v>
      </c>
    </row>
    <row r="2568" spans="1:3" x14ac:dyDescent="0.25">
      <c r="A2568" s="1">
        <v>2560</v>
      </c>
      <c r="B2568" s="1" t="str">
        <f>"00809115"</f>
        <v>00809115</v>
      </c>
      <c r="C2568" s="1" t="s">
        <v>3</v>
      </c>
    </row>
    <row r="2569" spans="1:3" x14ac:dyDescent="0.25">
      <c r="A2569" s="1">
        <v>2561</v>
      </c>
      <c r="B2569" s="1" t="str">
        <f>"00809163"</f>
        <v>00809163</v>
      </c>
      <c r="C2569" s="1" t="s">
        <v>3</v>
      </c>
    </row>
    <row r="2570" spans="1:3" x14ac:dyDescent="0.25">
      <c r="A2570" s="1">
        <v>2562</v>
      </c>
      <c r="B2570" s="1" t="str">
        <f>"00809371"</f>
        <v>00809371</v>
      </c>
      <c r="C2570" s="1" t="s">
        <v>3</v>
      </c>
    </row>
    <row r="2571" spans="1:3" x14ac:dyDescent="0.25">
      <c r="A2571" s="1">
        <v>2563</v>
      </c>
      <c r="B2571" s="1" t="str">
        <f>"00809437"</f>
        <v>00809437</v>
      </c>
      <c r="C2571" s="1" t="s">
        <v>3</v>
      </c>
    </row>
    <row r="2572" spans="1:3" x14ac:dyDescent="0.25">
      <c r="A2572" s="1">
        <v>2564</v>
      </c>
      <c r="B2572" s="1" t="str">
        <f>"00809451"</f>
        <v>00809451</v>
      </c>
      <c r="C2572" s="1" t="s">
        <v>3</v>
      </c>
    </row>
    <row r="2573" spans="1:3" x14ac:dyDescent="0.25">
      <c r="A2573" s="1">
        <v>2565</v>
      </c>
      <c r="B2573" s="1" t="str">
        <f>"00809760"</f>
        <v>00809760</v>
      </c>
      <c r="C2573" s="1" t="s">
        <v>3</v>
      </c>
    </row>
    <row r="2574" spans="1:3" x14ac:dyDescent="0.25">
      <c r="A2574" s="1">
        <v>2566</v>
      </c>
      <c r="B2574" s="1" t="str">
        <f>"00809841"</f>
        <v>00809841</v>
      </c>
      <c r="C2574" s="1" t="s">
        <v>3</v>
      </c>
    </row>
    <row r="2575" spans="1:3" x14ac:dyDescent="0.25">
      <c r="A2575" s="1">
        <v>2567</v>
      </c>
      <c r="B2575" s="1" t="str">
        <f>"00809852"</f>
        <v>00809852</v>
      </c>
      <c r="C2575" s="1" t="s">
        <v>3</v>
      </c>
    </row>
    <row r="2576" spans="1:3" x14ac:dyDescent="0.25">
      <c r="A2576" s="1">
        <v>2568</v>
      </c>
      <c r="B2576" s="1" t="str">
        <f>"00809856"</f>
        <v>00809856</v>
      </c>
      <c r="C2576" s="1" t="s">
        <v>3</v>
      </c>
    </row>
    <row r="2577" spans="1:3" x14ac:dyDescent="0.25">
      <c r="A2577" s="1">
        <v>2569</v>
      </c>
      <c r="B2577" s="1" t="str">
        <f>"00810045"</f>
        <v>00810045</v>
      </c>
      <c r="C2577" s="1" t="s">
        <v>3</v>
      </c>
    </row>
    <row r="2578" spans="1:3" x14ac:dyDescent="0.25">
      <c r="A2578" s="1">
        <v>2570</v>
      </c>
      <c r="B2578" s="1" t="str">
        <f>"00810121"</f>
        <v>00810121</v>
      </c>
      <c r="C2578" s="1" t="s">
        <v>3</v>
      </c>
    </row>
    <row r="2579" spans="1:3" x14ac:dyDescent="0.25">
      <c r="A2579" s="1">
        <v>2571</v>
      </c>
      <c r="B2579" s="1" t="str">
        <f>"00810153"</f>
        <v>00810153</v>
      </c>
      <c r="C2579" s="1" t="s">
        <v>3</v>
      </c>
    </row>
    <row r="2580" spans="1:3" x14ac:dyDescent="0.25">
      <c r="A2580" s="1">
        <v>2572</v>
      </c>
      <c r="B2580" s="1" t="str">
        <f>"00810470"</f>
        <v>00810470</v>
      </c>
      <c r="C2580" s="1" t="s">
        <v>3</v>
      </c>
    </row>
    <row r="2581" spans="1:3" x14ac:dyDescent="0.25">
      <c r="A2581" s="1">
        <v>2573</v>
      </c>
      <c r="B2581" s="1" t="str">
        <f>"00810513"</f>
        <v>00810513</v>
      </c>
      <c r="C2581" s="1" t="s">
        <v>3</v>
      </c>
    </row>
    <row r="2582" spans="1:3" x14ac:dyDescent="0.25">
      <c r="A2582" s="1">
        <v>2574</v>
      </c>
      <c r="B2582" s="1" t="str">
        <f>"00810519"</f>
        <v>00810519</v>
      </c>
      <c r="C2582" s="1" t="s">
        <v>3</v>
      </c>
    </row>
    <row r="2583" spans="1:3" x14ac:dyDescent="0.25">
      <c r="A2583" s="1">
        <v>2575</v>
      </c>
      <c r="B2583" s="1" t="str">
        <f>"00810894"</f>
        <v>00810894</v>
      </c>
      <c r="C2583" s="1" t="s">
        <v>3</v>
      </c>
    </row>
    <row r="2584" spans="1:3" x14ac:dyDescent="0.25">
      <c r="A2584" s="1">
        <v>2576</v>
      </c>
      <c r="B2584" s="1" t="str">
        <f>"00811003"</f>
        <v>00811003</v>
      </c>
      <c r="C2584" s="1" t="s">
        <v>3</v>
      </c>
    </row>
    <row r="2585" spans="1:3" x14ac:dyDescent="0.25">
      <c r="A2585" s="1">
        <v>2577</v>
      </c>
      <c r="B2585" s="1" t="str">
        <f>"00811052"</f>
        <v>00811052</v>
      </c>
      <c r="C2585" s="1" t="s">
        <v>3</v>
      </c>
    </row>
    <row r="2586" spans="1:3" x14ac:dyDescent="0.25">
      <c r="A2586" s="1">
        <v>2578</v>
      </c>
      <c r="B2586" s="1" t="str">
        <f>"00811115"</f>
        <v>00811115</v>
      </c>
      <c r="C2586" s="1" t="s">
        <v>3</v>
      </c>
    </row>
    <row r="2587" spans="1:3" x14ac:dyDescent="0.25">
      <c r="A2587" s="1">
        <v>2579</v>
      </c>
      <c r="B2587" s="1" t="str">
        <f>"00811202"</f>
        <v>00811202</v>
      </c>
      <c r="C2587" s="1" t="s">
        <v>3</v>
      </c>
    </row>
    <row r="2588" spans="1:3" x14ac:dyDescent="0.25">
      <c r="A2588" s="1">
        <v>2580</v>
      </c>
      <c r="B2588" s="1" t="str">
        <f>"00811523"</f>
        <v>00811523</v>
      </c>
      <c r="C2588" s="1" t="s">
        <v>3</v>
      </c>
    </row>
    <row r="2589" spans="1:3" x14ac:dyDescent="0.25">
      <c r="A2589" s="1">
        <v>2581</v>
      </c>
      <c r="B2589" s="1" t="str">
        <f>"00811589"</f>
        <v>00811589</v>
      </c>
      <c r="C2589" s="1" t="s">
        <v>3</v>
      </c>
    </row>
    <row r="2590" spans="1:3" x14ac:dyDescent="0.25">
      <c r="A2590" s="1">
        <v>2582</v>
      </c>
      <c r="B2590" s="1" t="str">
        <f>"00811598"</f>
        <v>00811598</v>
      </c>
      <c r="C2590" s="1" t="s">
        <v>3</v>
      </c>
    </row>
    <row r="2591" spans="1:3" x14ac:dyDescent="0.25">
      <c r="A2591" s="1">
        <v>2583</v>
      </c>
      <c r="B2591" s="1" t="str">
        <f>"00811614"</f>
        <v>00811614</v>
      </c>
      <c r="C2591" s="1" t="s">
        <v>3</v>
      </c>
    </row>
    <row r="2592" spans="1:3" x14ac:dyDescent="0.25">
      <c r="A2592" s="1">
        <v>2584</v>
      </c>
      <c r="B2592" s="1" t="str">
        <f>"00811685"</f>
        <v>00811685</v>
      </c>
      <c r="C2592" s="1" t="s">
        <v>3</v>
      </c>
    </row>
    <row r="2593" spans="1:3" x14ac:dyDescent="0.25">
      <c r="A2593" s="1">
        <v>2585</v>
      </c>
      <c r="B2593" s="1" t="str">
        <f>"00811718"</f>
        <v>00811718</v>
      </c>
      <c r="C2593" s="1" t="s">
        <v>3</v>
      </c>
    </row>
    <row r="2594" spans="1:3" x14ac:dyDescent="0.25">
      <c r="A2594" s="1">
        <v>2586</v>
      </c>
      <c r="B2594" s="1" t="str">
        <f>"00811744"</f>
        <v>00811744</v>
      </c>
      <c r="C2594" s="1" t="s">
        <v>3</v>
      </c>
    </row>
    <row r="2595" spans="1:3" x14ac:dyDescent="0.25">
      <c r="A2595" s="1">
        <v>2587</v>
      </c>
      <c r="B2595" s="1" t="str">
        <f>"00811754"</f>
        <v>00811754</v>
      </c>
      <c r="C2595" s="1" t="s">
        <v>3</v>
      </c>
    </row>
    <row r="2596" spans="1:3" x14ac:dyDescent="0.25">
      <c r="A2596" s="1">
        <v>2588</v>
      </c>
      <c r="B2596" s="1" t="str">
        <f>"00812116"</f>
        <v>00812116</v>
      </c>
      <c r="C2596" s="1" t="s">
        <v>3</v>
      </c>
    </row>
    <row r="2597" spans="1:3" x14ac:dyDescent="0.25">
      <c r="A2597" s="1">
        <v>2589</v>
      </c>
      <c r="B2597" s="1" t="str">
        <f>"00812273"</f>
        <v>00812273</v>
      </c>
      <c r="C2597" s="1" t="s">
        <v>3</v>
      </c>
    </row>
    <row r="2598" spans="1:3" x14ac:dyDescent="0.25">
      <c r="A2598" s="1">
        <v>2590</v>
      </c>
      <c r="B2598" s="1" t="str">
        <f>"00812325"</f>
        <v>00812325</v>
      </c>
      <c r="C2598" s="1" t="s">
        <v>3</v>
      </c>
    </row>
    <row r="2599" spans="1:3" x14ac:dyDescent="0.25">
      <c r="A2599" s="1">
        <v>2591</v>
      </c>
      <c r="B2599" s="1" t="str">
        <f>"00812407"</f>
        <v>00812407</v>
      </c>
      <c r="C2599" s="1" t="s">
        <v>3</v>
      </c>
    </row>
    <row r="2600" spans="1:3" x14ac:dyDescent="0.25">
      <c r="A2600" s="1">
        <v>2592</v>
      </c>
      <c r="B2600" s="1" t="str">
        <f>"00812428"</f>
        <v>00812428</v>
      </c>
      <c r="C2600" s="1" t="s">
        <v>3</v>
      </c>
    </row>
    <row r="2601" spans="1:3" x14ac:dyDescent="0.25">
      <c r="A2601" s="1">
        <v>2593</v>
      </c>
      <c r="B2601" s="1" t="str">
        <f>"00812443"</f>
        <v>00812443</v>
      </c>
      <c r="C2601" s="1" t="s">
        <v>3</v>
      </c>
    </row>
    <row r="2602" spans="1:3" x14ac:dyDescent="0.25">
      <c r="A2602" s="1">
        <v>2594</v>
      </c>
      <c r="B2602" s="1" t="str">
        <f>"00812452"</f>
        <v>00812452</v>
      </c>
      <c r="C2602" s="1" t="s">
        <v>3</v>
      </c>
    </row>
    <row r="2603" spans="1:3" x14ac:dyDescent="0.25">
      <c r="A2603" s="1">
        <v>2595</v>
      </c>
      <c r="B2603" s="1" t="str">
        <f>"00812463"</f>
        <v>00812463</v>
      </c>
      <c r="C2603" s="1" t="s">
        <v>3</v>
      </c>
    </row>
    <row r="2604" spans="1:3" x14ac:dyDescent="0.25">
      <c r="A2604" s="1">
        <v>2596</v>
      </c>
      <c r="B2604" s="1" t="str">
        <f>"00812602"</f>
        <v>00812602</v>
      </c>
      <c r="C2604" s="1" t="s">
        <v>3</v>
      </c>
    </row>
    <row r="2605" spans="1:3" x14ac:dyDescent="0.25">
      <c r="A2605" s="1">
        <v>2597</v>
      </c>
      <c r="B2605" s="1" t="str">
        <f>"00812627"</f>
        <v>00812627</v>
      </c>
      <c r="C2605" s="1" t="s">
        <v>3</v>
      </c>
    </row>
    <row r="2606" spans="1:3" x14ac:dyDescent="0.25">
      <c r="A2606" s="1">
        <v>2598</v>
      </c>
      <c r="B2606" s="1" t="str">
        <f>"00812735"</f>
        <v>00812735</v>
      </c>
      <c r="C2606" s="1" t="s">
        <v>3</v>
      </c>
    </row>
    <row r="2607" spans="1:3" x14ac:dyDescent="0.25">
      <c r="A2607" s="1">
        <v>2599</v>
      </c>
      <c r="B2607" s="1" t="str">
        <f>"00813003"</f>
        <v>00813003</v>
      </c>
      <c r="C2607" s="1" t="s">
        <v>3</v>
      </c>
    </row>
    <row r="2608" spans="1:3" x14ac:dyDescent="0.25">
      <c r="A2608" s="1">
        <v>2600</v>
      </c>
      <c r="B2608" s="1" t="str">
        <f>"00813125"</f>
        <v>00813125</v>
      </c>
      <c r="C2608" s="1" t="s">
        <v>3</v>
      </c>
    </row>
    <row r="2609" spans="1:3" x14ac:dyDescent="0.25">
      <c r="A2609" s="1">
        <v>2601</v>
      </c>
      <c r="B2609" s="1" t="str">
        <f>"00813202"</f>
        <v>00813202</v>
      </c>
      <c r="C2609" s="1" t="s">
        <v>3</v>
      </c>
    </row>
    <row r="2610" spans="1:3" x14ac:dyDescent="0.25">
      <c r="A2610" s="1">
        <v>2602</v>
      </c>
      <c r="B2610" s="1" t="str">
        <f>"00813291"</f>
        <v>00813291</v>
      </c>
      <c r="C2610" s="1" t="s">
        <v>3</v>
      </c>
    </row>
    <row r="2611" spans="1:3" x14ac:dyDescent="0.25">
      <c r="A2611" s="1">
        <v>2603</v>
      </c>
      <c r="B2611" s="1" t="str">
        <f>"00813311"</f>
        <v>00813311</v>
      </c>
      <c r="C2611" s="1" t="s">
        <v>3</v>
      </c>
    </row>
    <row r="2612" spans="1:3" x14ac:dyDescent="0.25">
      <c r="A2612" s="1">
        <v>2604</v>
      </c>
      <c r="B2612" s="1" t="str">
        <f>"00813313"</f>
        <v>00813313</v>
      </c>
      <c r="C2612" s="1" t="s">
        <v>3</v>
      </c>
    </row>
    <row r="2613" spans="1:3" x14ac:dyDescent="0.25">
      <c r="A2613" s="1">
        <v>2605</v>
      </c>
      <c r="B2613" s="1" t="str">
        <f>"00813397"</f>
        <v>00813397</v>
      </c>
      <c r="C2613" s="1" t="s">
        <v>3</v>
      </c>
    </row>
    <row r="2614" spans="1:3" x14ac:dyDescent="0.25">
      <c r="A2614" s="1">
        <v>2606</v>
      </c>
      <c r="B2614" s="1" t="str">
        <f>"00813416"</f>
        <v>00813416</v>
      </c>
      <c r="C2614" s="1" t="s">
        <v>3</v>
      </c>
    </row>
    <row r="2615" spans="1:3" x14ac:dyDescent="0.25">
      <c r="A2615" s="1">
        <v>2607</v>
      </c>
      <c r="B2615" s="1" t="str">
        <f>"00813474"</f>
        <v>00813474</v>
      </c>
      <c r="C2615" s="1" t="s">
        <v>3</v>
      </c>
    </row>
    <row r="2616" spans="1:3" x14ac:dyDescent="0.25">
      <c r="A2616" s="1">
        <v>2608</v>
      </c>
      <c r="B2616" s="1" t="str">
        <f>"00813622"</f>
        <v>00813622</v>
      </c>
      <c r="C2616" s="1" t="s">
        <v>3</v>
      </c>
    </row>
    <row r="2617" spans="1:3" x14ac:dyDescent="0.25">
      <c r="A2617" s="1">
        <v>2609</v>
      </c>
      <c r="B2617" s="1" t="str">
        <f>"00813629"</f>
        <v>00813629</v>
      </c>
      <c r="C2617" s="1" t="s">
        <v>3</v>
      </c>
    </row>
    <row r="2618" spans="1:3" x14ac:dyDescent="0.25">
      <c r="A2618" s="1">
        <v>2610</v>
      </c>
      <c r="B2618" s="1" t="str">
        <f>"00813654"</f>
        <v>00813654</v>
      </c>
      <c r="C2618" s="1" t="s">
        <v>3</v>
      </c>
    </row>
    <row r="2619" spans="1:3" x14ac:dyDescent="0.25">
      <c r="A2619" s="1">
        <v>2611</v>
      </c>
      <c r="B2619" s="1" t="str">
        <f>"00813690"</f>
        <v>00813690</v>
      </c>
      <c r="C2619" s="1" t="s">
        <v>3</v>
      </c>
    </row>
    <row r="2620" spans="1:3" x14ac:dyDescent="0.25">
      <c r="A2620" s="1">
        <v>2612</v>
      </c>
      <c r="B2620" s="1" t="str">
        <f>"00813703"</f>
        <v>00813703</v>
      </c>
      <c r="C2620" s="1" t="s">
        <v>3</v>
      </c>
    </row>
    <row r="2621" spans="1:3" x14ac:dyDescent="0.25">
      <c r="A2621" s="1">
        <v>2613</v>
      </c>
      <c r="B2621" s="1" t="str">
        <f>"00813724"</f>
        <v>00813724</v>
      </c>
      <c r="C2621" s="1" t="s">
        <v>3</v>
      </c>
    </row>
    <row r="2622" spans="1:3" x14ac:dyDescent="0.25">
      <c r="A2622" s="1">
        <v>2614</v>
      </c>
      <c r="B2622" s="1" t="str">
        <f>"00813729"</f>
        <v>00813729</v>
      </c>
      <c r="C2622" s="1" t="s">
        <v>3</v>
      </c>
    </row>
    <row r="2623" spans="1:3" x14ac:dyDescent="0.25">
      <c r="A2623" s="1">
        <v>2615</v>
      </c>
      <c r="B2623" s="1" t="str">
        <f>"00813832"</f>
        <v>00813832</v>
      </c>
      <c r="C2623" s="1" t="s">
        <v>3</v>
      </c>
    </row>
    <row r="2624" spans="1:3" x14ac:dyDescent="0.25">
      <c r="A2624" s="1">
        <v>2616</v>
      </c>
      <c r="B2624" s="1" t="str">
        <f>"00813981"</f>
        <v>00813981</v>
      </c>
      <c r="C2624" s="1" t="s">
        <v>3</v>
      </c>
    </row>
    <row r="2625" spans="1:3" x14ac:dyDescent="0.25">
      <c r="A2625" s="1">
        <v>2617</v>
      </c>
      <c r="B2625" s="1" t="str">
        <f>"00813991"</f>
        <v>00813991</v>
      </c>
      <c r="C2625" s="1" t="s">
        <v>3</v>
      </c>
    </row>
    <row r="2626" spans="1:3" x14ac:dyDescent="0.25">
      <c r="A2626" s="1">
        <v>2618</v>
      </c>
      <c r="B2626" s="1" t="str">
        <f>"00814004"</f>
        <v>00814004</v>
      </c>
      <c r="C2626" s="1" t="s">
        <v>3</v>
      </c>
    </row>
    <row r="2627" spans="1:3" x14ac:dyDescent="0.25">
      <c r="A2627" s="1">
        <v>2619</v>
      </c>
      <c r="B2627" s="1" t="str">
        <f>"00814206"</f>
        <v>00814206</v>
      </c>
      <c r="C2627" s="1" t="s">
        <v>3</v>
      </c>
    </row>
    <row r="2628" spans="1:3" x14ac:dyDescent="0.25">
      <c r="A2628" s="1">
        <v>2620</v>
      </c>
      <c r="B2628" s="1" t="str">
        <f>"00814291"</f>
        <v>00814291</v>
      </c>
      <c r="C2628" s="1" t="s">
        <v>3</v>
      </c>
    </row>
    <row r="2629" spans="1:3" x14ac:dyDescent="0.25">
      <c r="A2629" s="1">
        <v>2621</v>
      </c>
      <c r="B2629" s="1" t="str">
        <f>"00814306"</f>
        <v>00814306</v>
      </c>
      <c r="C2629" s="1" t="s">
        <v>3</v>
      </c>
    </row>
    <row r="2630" spans="1:3" x14ac:dyDescent="0.25">
      <c r="A2630" s="1">
        <v>2622</v>
      </c>
      <c r="B2630" s="1" t="str">
        <f>"00814326"</f>
        <v>00814326</v>
      </c>
      <c r="C2630" s="1" t="s">
        <v>3</v>
      </c>
    </row>
    <row r="2631" spans="1:3" x14ac:dyDescent="0.25">
      <c r="A2631" s="1">
        <v>2623</v>
      </c>
      <c r="B2631" s="1" t="str">
        <f>"00814389"</f>
        <v>00814389</v>
      </c>
      <c r="C2631" s="1" t="s">
        <v>3</v>
      </c>
    </row>
    <row r="2632" spans="1:3" x14ac:dyDescent="0.25">
      <c r="A2632" s="1">
        <v>2624</v>
      </c>
      <c r="B2632" s="1" t="str">
        <f>"00814430"</f>
        <v>00814430</v>
      </c>
      <c r="C2632" s="1" t="s">
        <v>3</v>
      </c>
    </row>
    <row r="2633" spans="1:3" x14ac:dyDescent="0.25">
      <c r="A2633" s="1">
        <v>2625</v>
      </c>
      <c r="B2633" s="1" t="str">
        <f>"00814523"</f>
        <v>00814523</v>
      </c>
      <c r="C2633" s="1" t="s">
        <v>3</v>
      </c>
    </row>
    <row r="2634" spans="1:3" x14ac:dyDescent="0.25">
      <c r="A2634" s="1">
        <v>2626</v>
      </c>
      <c r="B2634" s="1" t="str">
        <f>"00814657"</f>
        <v>00814657</v>
      </c>
      <c r="C2634" s="1" t="s">
        <v>3</v>
      </c>
    </row>
    <row r="2635" spans="1:3" x14ac:dyDescent="0.25">
      <c r="A2635" s="1">
        <v>2627</v>
      </c>
      <c r="B2635" s="1" t="str">
        <f>"00814695"</f>
        <v>00814695</v>
      </c>
      <c r="C2635" s="1" t="s">
        <v>3</v>
      </c>
    </row>
    <row r="2636" spans="1:3" x14ac:dyDescent="0.25">
      <c r="A2636" s="1">
        <v>2628</v>
      </c>
      <c r="B2636" s="1" t="str">
        <f>"00814756"</f>
        <v>00814756</v>
      </c>
      <c r="C2636" s="1" t="s">
        <v>3</v>
      </c>
    </row>
    <row r="2637" spans="1:3" x14ac:dyDescent="0.25">
      <c r="A2637" s="1">
        <v>2629</v>
      </c>
      <c r="B2637" s="1" t="str">
        <f>"00814762"</f>
        <v>00814762</v>
      </c>
      <c r="C2637" s="1" t="s">
        <v>3</v>
      </c>
    </row>
    <row r="2638" spans="1:3" x14ac:dyDescent="0.25">
      <c r="A2638" s="1">
        <v>2630</v>
      </c>
      <c r="B2638" s="1" t="str">
        <f>"00814842"</f>
        <v>00814842</v>
      </c>
      <c r="C2638" s="1" t="s">
        <v>3</v>
      </c>
    </row>
    <row r="2639" spans="1:3" x14ac:dyDescent="0.25">
      <c r="A2639" s="1">
        <v>2631</v>
      </c>
      <c r="B2639" s="1" t="str">
        <f>"00815022"</f>
        <v>00815022</v>
      </c>
      <c r="C2639" s="1" t="s">
        <v>3</v>
      </c>
    </row>
    <row r="2640" spans="1:3" x14ac:dyDescent="0.25">
      <c r="A2640" s="1">
        <v>2632</v>
      </c>
      <c r="B2640" s="1" t="str">
        <f>"00815167"</f>
        <v>00815167</v>
      </c>
      <c r="C2640" s="1" t="s">
        <v>3</v>
      </c>
    </row>
    <row r="2641" spans="1:3" x14ac:dyDescent="0.25">
      <c r="A2641" s="1">
        <v>2633</v>
      </c>
      <c r="B2641" s="1" t="str">
        <f>"00815383"</f>
        <v>00815383</v>
      </c>
      <c r="C2641" s="1" t="s">
        <v>3</v>
      </c>
    </row>
    <row r="2642" spans="1:3" x14ac:dyDescent="0.25">
      <c r="A2642" s="1">
        <v>2634</v>
      </c>
      <c r="B2642" s="1" t="str">
        <f>"00815540"</f>
        <v>00815540</v>
      </c>
      <c r="C2642" s="1" t="s">
        <v>3</v>
      </c>
    </row>
    <row r="2643" spans="1:3" x14ac:dyDescent="0.25">
      <c r="A2643" s="1">
        <v>2635</v>
      </c>
      <c r="B2643" s="1" t="str">
        <f>"00815722"</f>
        <v>00815722</v>
      </c>
      <c r="C2643" s="1" t="s">
        <v>3</v>
      </c>
    </row>
    <row r="2644" spans="1:3" x14ac:dyDescent="0.25">
      <c r="A2644" s="1">
        <v>2636</v>
      </c>
      <c r="B2644" s="1" t="str">
        <f>"00815769"</f>
        <v>00815769</v>
      </c>
      <c r="C2644" s="1" t="s">
        <v>3</v>
      </c>
    </row>
    <row r="2645" spans="1:3" x14ac:dyDescent="0.25">
      <c r="A2645" s="1">
        <v>2637</v>
      </c>
      <c r="B2645" s="1" t="str">
        <f>"00815855"</f>
        <v>00815855</v>
      </c>
      <c r="C2645" s="1" t="s">
        <v>3</v>
      </c>
    </row>
    <row r="2646" spans="1:3" x14ac:dyDescent="0.25">
      <c r="A2646" s="1">
        <v>2638</v>
      </c>
      <c r="B2646" s="1" t="str">
        <f>"00816173"</f>
        <v>00816173</v>
      </c>
      <c r="C2646" s="1" t="s">
        <v>3</v>
      </c>
    </row>
    <row r="2647" spans="1:3" x14ac:dyDescent="0.25">
      <c r="A2647" s="1">
        <v>2639</v>
      </c>
      <c r="B2647" s="1" t="str">
        <f>"00816698"</f>
        <v>00816698</v>
      </c>
      <c r="C2647" s="1" t="s">
        <v>3</v>
      </c>
    </row>
    <row r="2648" spans="1:3" x14ac:dyDescent="0.25">
      <c r="A2648" s="1">
        <v>2640</v>
      </c>
      <c r="B2648" s="1" t="str">
        <f>"00818430"</f>
        <v>00818430</v>
      </c>
      <c r="C2648" s="1" t="s">
        <v>3</v>
      </c>
    </row>
    <row r="2649" spans="1:3" x14ac:dyDescent="0.25">
      <c r="A2649" s="1">
        <v>2641</v>
      </c>
      <c r="B2649" s="1" t="str">
        <f>"00818774"</f>
        <v>00818774</v>
      </c>
      <c r="C2649" s="1" t="s">
        <v>3</v>
      </c>
    </row>
    <row r="2650" spans="1:3" x14ac:dyDescent="0.25">
      <c r="A2650" s="1">
        <v>2642</v>
      </c>
      <c r="B2650" s="1" t="str">
        <f>"00818842"</f>
        <v>00818842</v>
      </c>
      <c r="C2650" s="1" t="s">
        <v>3</v>
      </c>
    </row>
    <row r="2651" spans="1:3" x14ac:dyDescent="0.25">
      <c r="A2651" s="1">
        <v>2643</v>
      </c>
      <c r="B2651" s="1" t="str">
        <f>"00819355"</f>
        <v>00819355</v>
      </c>
      <c r="C2651" s="1" t="s">
        <v>3</v>
      </c>
    </row>
    <row r="2652" spans="1:3" x14ac:dyDescent="0.25">
      <c r="A2652" s="1">
        <v>2644</v>
      </c>
      <c r="B2652" s="1" t="str">
        <f>"00819361"</f>
        <v>00819361</v>
      </c>
      <c r="C2652" s="1" t="s">
        <v>3</v>
      </c>
    </row>
    <row r="2653" spans="1:3" x14ac:dyDescent="0.25">
      <c r="A2653" s="1">
        <v>2645</v>
      </c>
      <c r="B2653" s="1" t="str">
        <f>"00819378"</f>
        <v>00819378</v>
      </c>
      <c r="C2653" s="1" t="s">
        <v>3</v>
      </c>
    </row>
    <row r="2654" spans="1:3" x14ac:dyDescent="0.25">
      <c r="A2654" s="1">
        <v>2646</v>
      </c>
      <c r="B2654" s="1" t="str">
        <f>"00819468"</f>
        <v>00819468</v>
      </c>
      <c r="C2654" s="1" t="s">
        <v>3</v>
      </c>
    </row>
    <row r="2655" spans="1:3" x14ac:dyDescent="0.25">
      <c r="A2655" s="1">
        <v>2647</v>
      </c>
      <c r="B2655" s="1" t="str">
        <f>"00819478"</f>
        <v>00819478</v>
      </c>
      <c r="C2655" s="1" t="s">
        <v>3</v>
      </c>
    </row>
    <row r="2656" spans="1:3" x14ac:dyDescent="0.25">
      <c r="A2656" s="1">
        <v>2648</v>
      </c>
      <c r="B2656" s="1" t="str">
        <f>"00819883"</f>
        <v>00819883</v>
      </c>
      <c r="C2656" s="1" t="s">
        <v>3</v>
      </c>
    </row>
    <row r="2657" spans="1:3" x14ac:dyDescent="0.25">
      <c r="A2657" s="1">
        <v>2649</v>
      </c>
      <c r="B2657" s="1" t="str">
        <f>"00819931"</f>
        <v>00819931</v>
      </c>
      <c r="C2657" s="1" t="s">
        <v>3</v>
      </c>
    </row>
    <row r="2658" spans="1:3" x14ac:dyDescent="0.25">
      <c r="A2658" s="1">
        <v>2650</v>
      </c>
      <c r="B2658" s="1" t="str">
        <f>"00819956"</f>
        <v>00819956</v>
      </c>
      <c r="C2658" s="1" t="s">
        <v>3</v>
      </c>
    </row>
    <row r="2659" spans="1:3" x14ac:dyDescent="0.25">
      <c r="A2659" s="1">
        <v>2651</v>
      </c>
      <c r="B2659" s="1" t="str">
        <f>"00819994"</f>
        <v>00819994</v>
      </c>
      <c r="C2659" s="1" t="s">
        <v>3</v>
      </c>
    </row>
    <row r="2660" spans="1:3" x14ac:dyDescent="0.25">
      <c r="A2660" s="1">
        <v>2652</v>
      </c>
      <c r="B2660" s="1" t="str">
        <f>"00819997"</f>
        <v>00819997</v>
      </c>
      <c r="C2660" s="1" t="s">
        <v>3</v>
      </c>
    </row>
    <row r="2661" spans="1:3" x14ac:dyDescent="0.25">
      <c r="A2661" s="1">
        <v>2653</v>
      </c>
      <c r="B2661" s="1" t="str">
        <f>"00820021"</f>
        <v>00820021</v>
      </c>
      <c r="C2661" s="1" t="s">
        <v>3</v>
      </c>
    </row>
    <row r="2662" spans="1:3" x14ac:dyDescent="0.25">
      <c r="A2662" s="1">
        <v>2654</v>
      </c>
      <c r="B2662" s="1" t="str">
        <f>"00820023"</f>
        <v>00820023</v>
      </c>
      <c r="C2662" s="1" t="s">
        <v>3</v>
      </c>
    </row>
    <row r="2663" spans="1:3" x14ac:dyDescent="0.25">
      <c r="A2663" s="1">
        <v>2655</v>
      </c>
      <c r="B2663" s="1" t="str">
        <f>"00820097"</f>
        <v>00820097</v>
      </c>
      <c r="C2663" s="1" t="s">
        <v>3</v>
      </c>
    </row>
    <row r="2664" spans="1:3" x14ac:dyDescent="0.25">
      <c r="A2664" s="1">
        <v>2656</v>
      </c>
      <c r="B2664" s="1" t="str">
        <f>"00820134"</f>
        <v>00820134</v>
      </c>
      <c r="C2664" s="1" t="s">
        <v>3</v>
      </c>
    </row>
    <row r="2665" spans="1:3" x14ac:dyDescent="0.25">
      <c r="A2665" s="1">
        <v>2657</v>
      </c>
      <c r="B2665" s="1" t="str">
        <f>"00820163"</f>
        <v>00820163</v>
      </c>
      <c r="C2665" s="1" t="s">
        <v>3</v>
      </c>
    </row>
    <row r="2666" spans="1:3" x14ac:dyDescent="0.25">
      <c r="A2666" s="1">
        <v>2658</v>
      </c>
      <c r="B2666" s="1" t="str">
        <f>"00820168"</f>
        <v>00820168</v>
      </c>
      <c r="C2666" s="1" t="s">
        <v>3</v>
      </c>
    </row>
    <row r="2667" spans="1:3" x14ac:dyDescent="0.25">
      <c r="A2667" s="1">
        <v>2659</v>
      </c>
      <c r="B2667" s="1" t="str">
        <f>"00820364"</f>
        <v>00820364</v>
      </c>
      <c r="C2667" s="1" t="s">
        <v>3</v>
      </c>
    </row>
    <row r="2668" spans="1:3" x14ac:dyDescent="0.25">
      <c r="A2668" s="1">
        <v>2660</v>
      </c>
      <c r="B2668" s="1" t="str">
        <f>"00820460"</f>
        <v>00820460</v>
      </c>
      <c r="C2668" s="1" t="s">
        <v>3</v>
      </c>
    </row>
    <row r="2669" spans="1:3" x14ac:dyDescent="0.25">
      <c r="A2669" s="1">
        <v>2661</v>
      </c>
      <c r="B2669" s="1" t="str">
        <f>"00820519"</f>
        <v>00820519</v>
      </c>
      <c r="C2669" s="1" t="s">
        <v>3</v>
      </c>
    </row>
    <row r="2670" spans="1:3" x14ac:dyDescent="0.25">
      <c r="A2670" s="1">
        <v>2662</v>
      </c>
      <c r="B2670" s="1" t="str">
        <f>"00820885"</f>
        <v>00820885</v>
      </c>
      <c r="C2670" s="1" t="s">
        <v>3</v>
      </c>
    </row>
    <row r="2671" spans="1:3" x14ac:dyDescent="0.25">
      <c r="A2671" s="1">
        <v>2663</v>
      </c>
      <c r="B2671" s="1" t="str">
        <f>"00820967"</f>
        <v>00820967</v>
      </c>
      <c r="C2671" s="1" t="s">
        <v>3</v>
      </c>
    </row>
    <row r="2672" spans="1:3" x14ac:dyDescent="0.25">
      <c r="A2672" s="1">
        <v>2664</v>
      </c>
      <c r="B2672" s="1" t="str">
        <f>"00821009"</f>
        <v>00821009</v>
      </c>
      <c r="C2672" s="1" t="s">
        <v>3</v>
      </c>
    </row>
    <row r="2673" spans="1:3" x14ac:dyDescent="0.25">
      <c r="A2673" s="1">
        <v>2665</v>
      </c>
      <c r="B2673" s="1" t="str">
        <f>"00821049"</f>
        <v>00821049</v>
      </c>
      <c r="C2673" s="1" t="s">
        <v>3</v>
      </c>
    </row>
    <row r="2674" spans="1:3" x14ac:dyDescent="0.25">
      <c r="A2674" s="1">
        <v>2666</v>
      </c>
      <c r="B2674" s="1" t="str">
        <f>"00821084"</f>
        <v>00821084</v>
      </c>
      <c r="C2674" s="1" t="s">
        <v>3</v>
      </c>
    </row>
    <row r="2675" spans="1:3" x14ac:dyDescent="0.25">
      <c r="A2675" s="1">
        <v>2667</v>
      </c>
      <c r="B2675" s="1" t="str">
        <f>"00821135"</f>
        <v>00821135</v>
      </c>
      <c r="C2675" s="1" t="s">
        <v>3</v>
      </c>
    </row>
    <row r="2676" spans="1:3" x14ac:dyDescent="0.25">
      <c r="A2676" s="1">
        <v>2668</v>
      </c>
      <c r="B2676" s="1" t="str">
        <f>"00821180"</f>
        <v>00821180</v>
      </c>
      <c r="C2676" s="1" t="s">
        <v>3</v>
      </c>
    </row>
    <row r="2677" spans="1:3" x14ac:dyDescent="0.25">
      <c r="A2677" s="1">
        <v>2669</v>
      </c>
      <c r="B2677" s="1" t="str">
        <f>"00821302"</f>
        <v>00821302</v>
      </c>
      <c r="C2677" s="1" t="s">
        <v>3</v>
      </c>
    </row>
    <row r="2678" spans="1:3" x14ac:dyDescent="0.25">
      <c r="A2678" s="1">
        <v>2670</v>
      </c>
      <c r="B2678" s="1" t="str">
        <f>"00821311"</f>
        <v>00821311</v>
      </c>
      <c r="C2678" s="1" t="s">
        <v>3</v>
      </c>
    </row>
    <row r="2679" spans="1:3" x14ac:dyDescent="0.25">
      <c r="A2679" s="1">
        <v>2671</v>
      </c>
      <c r="B2679" s="1" t="str">
        <f>"00821423"</f>
        <v>00821423</v>
      </c>
      <c r="C2679" s="1" t="s">
        <v>3</v>
      </c>
    </row>
    <row r="2680" spans="1:3" x14ac:dyDescent="0.25">
      <c r="A2680" s="1">
        <v>2672</v>
      </c>
      <c r="B2680" s="1" t="str">
        <f>"00821482"</f>
        <v>00821482</v>
      </c>
      <c r="C2680" s="1" t="s">
        <v>3</v>
      </c>
    </row>
    <row r="2681" spans="1:3" x14ac:dyDescent="0.25">
      <c r="A2681" s="1">
        <v>2673</v>
      </c>
      <c r="B2681" s="1" t="str">
        <f>"00821791"</f>
        <v>00821791</v>
      </c>
      <c r="C2681" s="1" t="s">
        <v>3</v>
      </c>
    </row>
    <row r="2682" spans="1:3" x14ac:dyDescent="0.25">
      <c r="A2682" s="1">
        <v>2674</v>
      </c>
      <c r="B2682" s="1" t="str">
        <f>"00821807"</f>
        <v>00821807</v>
      </c>
      <c r="C2682" s="1" t="s">
        <v>3</v>
      </c>
    </row>
    <row r="2683" spans="1:3" x14ac:dyDescent="0.25">
      <c r="A2683" s="1">
        <v>2675</v>
      </c>
      <c r="B2683" s="1" t="str">
        <f>"00821956"</f>
        <v>00821956</v>
      </c>
      <c r="C2683" s="1" t="s">
        <v>3</v>
      </c>
    </row>
    <row r="2684" spans="1:3" x14ac:dyDescent="0.25">
      <c r="A2684" s="1">
        <v>2676</v>
      </c>
      <c r="B2684" s="1" t="str">
        <f>"00822350"</f>
        <v>00822350</v>
      </c>
      <c r="C2684" s="1" t="s">
        <v>3</v>
      </c>
    </row>
    <row r="2685" spans="1:3" x14ac:dyDescent="0.25">
      <c r="A2685" s="1">
        <v>2677</v>
      </c>
      <c r="B2685" s="1" t="str">
        <f>"00822433"</f>
        <v>00822433</v>
      </c>
      <c r="C2685" s="1" t="s">
        <v>3</v>
      </c>
    </row>
    <row r="2686" spans="1:3" x14ac:dyDescent="0.25">
      <c r="A2686" s="1">
        <v>2678</v>
      </c>
      <c r="B2686" s="1" t="str">
        <f>"00822454"</f>
        <v>00822454</v>
      </c>
      <c r="C2686" s="1" t="s">
        <v>3</v>
      </c>
    </row>
    <row r="2687" spans="1:3" x14ac:dyDescent="0.25">
      <c r="A2687" s="1">
        <v>2679</v>
      </c>
      <c r="B2687" s="1" t="str">
        <f>"00822474"</f>
        <v>00822474</v>
      </c>
      <c r="C2687" s="1" t="s">
        <v>3</v>
      </c>
    </row>
    <row r="2688" spans="1:3" x14ac:dyDescent="0.25">
      <c r="A2688" s="1">
        <v>2680</v>
      </c>
      <c r="B2688" s="1" t="str">
        <f>"00822484"</f>
        <v>00822484</v>
      </c>
      <c r="C2688" s="1" t="s">
        <v>3</v>
      </c>
    </row>
    <row r="2689" spans="1:3" x14ac:dyDescent="0.25">
      <c r="A2689" s="1">
        <v>2681</v>
      </c>
      <c r="B2689" s="1" t="str">
        <f>"00822561"</f>
        <v>00822561</v>
      </c>
      <c r="C2689" s="1" t="s">
        <v>3</v>
      </c>
    </row>
    <row r="2690" spans="1:3" x14ac:dyDescent="0.25">
      <c r="A2690" s="1">
        <v>2682</v>
      </c>
      <c r="B2690" s="1" t="str">
        <f>"00822666"</f>
        <v>00822666</v>
      </c>
      <c r="C2690" s="1" t="s">
        <v>3</v>
      </c>
    </row>
    <row r="2691" spans="1:3" x14ac:dyDescent="0.25">
      <c r="A2691" s="1">
        <v>2683</v>
      </c>
      <c r="B2691" s="1" t="str">
        <f>"00822711"</f>
        <v>00822711</v>
      </c>
      <c r="C2691" s="1" t="s">
        <v>3</v>
      </c>
    </row>
    <row r="2692" spans="1:3" x14ac:dyDescent="0.25">
      <c r="A2692" s="1">
        <v>2684</v>
      </c>
      <c r="B2692" s="1" t="str">
        <f>"00822764"</f>
        <v>00822764</v>
      </c>
      <c r="C2692" s="1" t="s">
        <v>3</v>
      </c>
    </row>
    <row r="2693" spans="1:3" x14ac:dyDescent="0.25">
      <c r="A2693" s="1">
        <v>2685</v>
      </c>
      <c r="B2693" s="1" t="str">
        <f>"00822825"</f>
        <v>00822825</v>
      </c>
      <c r="C2693" s="1" t="s">
        <v>3</v>
      </c>
    </row>
    <row r="2694" spans="1:3" x14ac:dyDescent="0.25">
      <c r="A2694" s="1">
        <v>2686</v>
      </c>
      <c r="B2694" s="1" t="str">
        <f>"00822903"</f>
        <v>00822903</v>
      </c>
      <c r="C2694" s="1" t="s">
        <v>3</v>
      </c>
    </row>
    <row r="2695" spans="1:3" x14ac:dyDescent="0.25">
      <c r="A2695" s="1">
        <v>2687</v>
      </c>
      <c r="B2695" s="1" t="str">
        <f>"00822905"</f>
        <v>00822905</v>
      </c>
      <c r="C2695" s="1" t="s">
        <v>3</v>
      </c>
    </row>
    <row r="2696" spans="1:3" x14ac:dyDescent="0.25">
      <c r="A2696" s="1">
        <v>2688</v>
      </c>
      <c r="B2696" s="1" t="str">
        <f>"00822980"</f>
        <v>00822980</v>
      </c>
      <c r="C2696" s="1" t="s">
        <v>3</v>
      </c>
    </row>
    <row r="2697" spans="1:3" x14ac:dyDescent="0.25">
      <c r="A2697" s="1">
        <v>2689</v>
      </c>
      <c r="B2697" s="1" t="str">
        <f>"00823060"</f>
        <v>00823060</v>
      </c>
      <c r="C2697" s="1" t="s">
        <v>3</v>
      </c>
    </row>
    <row r="2698" spans="1:3" x14ac:dyDescent="0.25">
      <c r="A2698" s="1">
        <v>2690</v>
      </c>
      <c r="B2698" s="1" t="str">
        <f>"00823080"</f>
        <v>00823080</v>
      </c>
      <c r="C2698" s="1" t="s">
        <v>3</v>
      </c>
    </row>
    <row r="2699" spans="1:3" x14ac:dyDescent="0.25">
      <c r="A2699" s="1">
        <v>2691</v>
      </c>
      <c r="B2699" s="1" t="str">
        <f>"00823142"</f>
        <v>00823142</v>
      </c>
      <c r="C2699" s="1" t="s">
        <v>3</v>
      </c>
    </row>
    <row r="2700" spans="1:3" x14ac:dyDescent="0.25">
      <c r="A2700" s="1">
        <v>2692</v>
      </c>
      <c r="B2700" s="1" t="str">
        <f>"00823168"</f>
        <v>00823168</v>
      </c>
      <c r="C2700" s="1" t="s">
        <v>3</v>
      </c>
    </row>
    <row r="2701" spans="1:3" x14ac:dyDescent="0.25">
      <c r="A2701" s="1">
        <v>2693</v>
      </c>
      <c r="B2701" s="1" t="str">
        <f>"00823237"</f>
        <v>00823237</v>
      </c>
      <c r="C2701" s="1" t="s">
        <v>3</v>
      </c>
    </row>
    <row r="2702" spans="1:3" x14ac:dyDescent="0.25">
      <c r="A2702" s="1">
        <v>2694</v>
      </c>
      <c r="B2702" s="1" t="str">
        <f>"00823422"</f>
        <v>00823422</v>
      </c>
      <c r="C2702" s="1" t="s">
        <v>3</v>
      </c>
    </row>
    <row r="2703" spans="1:3" x14ac:dyDescent="0.25">
      <c r="A2703" s="1">
        <v>2695</v>
      </c>
      <c r="B2703" s="1" t="str">
        <f>"00823571"</f>
        <v>00823571</v>
      </c>
      <c r="C2703" s="1" t="s">
        <v>3</v>
      </c>
    </row>
    <row r="2704" spans="1:3" x14ac:dyDescent="0.25">
      <c r="A2704" s="1">
        <v>2696</v>
      </c>
      <c r="B2704" s="1" t="str">
        <f>"00823735"</f>
        <v>00823735</v>
      </c>
      <c r="C2704" s="1" t="s">
        <v>3</v>
      </c>
    </row>
    <row r="2705" spans="1:3" x14ac:dyDescent="0.25">
      <c r="A2705" s="1">
        <v>2697</v>
      </c>
      <c r="B2705" s="1" t="str">
        <f>"00823748"</f>
        <v>00823748</v>
      </c>
      <c r="C2705" s="1" t="s">
        <v>3</v>
      </c>
    </row>
    <row r="2706" spans="1:3" x14ac:dyDescent="0.25">
      <c r="A2706" s="1">
        <v>2698</v>
      </c>
      <c r="B2706" s="1" t="str">
        <f>"00824036"</f>
        <v>00824036</v>
      </c>
      <c r="C2706" s="1" t="s">
        <v>3</v>
      </c>
    </row>
    <row r="2707" spans="1:3" x14ac:dyDescent="0.25">
      <c r="A2707" s="1">
        <v>2699</v>
      </c>
      <c r="B2707" s="1" t="str">
        <f>"00824081"</f>
        <v>00824081</v>
      </c>
      <c r="C2707" s="1" t="s">
        <v>3</v>
      </c>
    </row>
    <row r="2708" spans="1:3" x14ac:dyDescent="0.25">
      <c r="A2708" s="1">
        <v>2700</v>
      </c>
      <c r="B2708" s="1" t="str">
        <f>"00824085"</f>
        <v>00824085</v>
      </c>
      <c r="C2708" s="1" t="s">
        <v>3</v>
      </c>
    </row>
    <row r="2709" spans="1:3" x14ac:dyDescent="0.25">
      <c r="A2709" s="1">
        <v>2701</v>
      </c>
      <c r="B2709" s="1" t="str">
        <f>"00824146"</f>
        <v>00824146</v>
      </c>
      <c r="C2709" s="1" t="s">
        <v>3</v>
      </c>
    </row>
    <row r="2710" spans="1:3" x14ac:dyDescent="0.25">
      <c r="A2710" s="1">
        <v>2702</v>
      </c>
      <c r="B2710" s="1" t="str">
        <f>"00824202"</f>
        <v>00824202</v>
      </c>
      <c r="C2710" s="1" t="s">
        <v>3</v>
      </c>
    </row>
    <row r="2711" spans="1:3" x14ac:dyDescent="0.25">
      <c r="A2711" s="1">
        <v>2703</v>
      </c>
      <c r="B2711" s="1" t="str">
        <f>"00824255"</f>
        <v>00824255</v>
      </c>
      <c r="C2711" s="1" t="s">
        <v>3</v>
      </c>
    </row>
    <row r="2712" spans="1:3" x14ac:dyDescent="0.25">
      <c r="A2712" s="1">
        <v>2704</v>
      </c>
      <c r="B2712" s="1" t="str">
        <f>"00824366"</f>
        <v>00824366</v>
      </c>
      <c r="C2712" s="1" t="s">
        <v>3</v>
      </c>
    </row>
    <row r="2713" spans="1:3" x14ac:dyDescent="0.25">
      <c r="A2713" s="1">
        <v>2705</v>
      </c>
      <c r="B2713" s="1" t="str">
        <f>"00824394"</f>
        <v>00824394</v>
      </c>
      <c r="C2713" s="1" t="s">
        <v>3</v>
      </c>
    </row>
    <row r="2714" spans="1:3" x14ac:dyDescent="0.25">
      <c r="A2714" s="1">
        <v>2706</v>
      </c>
      <c r="B2714" s="1" t="str">
        <f>"00824429"</f>
        <v>00824429</v>
      </c>
      <c r="C2714" s="1" t="s">
        <v>3</v>
      </c>
    </row>
    <row r="2715" spans="1:3" x14ac:dyDescent="0.25">
      <c r="A2715" s="1">
        <v>2707</v>
      </c>
      <c r="B2715" s="1" t="str">
        <f>"00824513"</f>
        <v>00824513</v>
      </c>
      <c r="C2715" s="1" t="s">
        <v>3</v>
      </c>
    </row>
    <row r="2716" spans="1:3" x14ac:dyDescent="0.25">
      <c r="A2716" s="1">
        <v>2708</v>
      </c>
      <c r="B2716" s="1" t="str">
        <f>"00824733"</f>
        <v>00824733</v>
      </c>
      <c r="C2716" s="1" t="s">
        <v>3</v>
      </c>
    </row>
    <row r="2717" spans="1:3" x14ac:dyDescent="0.25">
      <c r="A2717" s="1">
        <v>2709</v>
      </c>
      <c r="B2717" s="1" t="str">
        <f>"00824787"</f>
        <v>00824787</v>
      </c>
      <c r="C2717" s="1" t="s">
        <v>3</v>
      </c>
    </row>
    <row r="2718" spans="1:3" x14ac:dyDescent="0.25">
      <c r="A2718" s="1">
        <v>2710</v>
      </c>
      <c r="B2718" s="1" t="str">
        <f>"00824917"</f>
        <v>00824917</v>
      </c>
      <c r="C2718" s="1" t="s">
        <v>3</v>
      </c>
    </row>
    <row r="2719" spans="1:3" x14ac:dyDescent="0.25">
      <c r="A2719" s="1">
        <v>2711</v>
      </c>
      <c r="B2719" s="1" t="str">
        <f>"00824951"</f>
        <v>00824951</v>
      </c>
      <c r="C2719" s="1" t="s">
        <v>3</v>
      </c>
    </row>
    <row r="2720" spans="1:3" x14ac:dyDescent="0.25">
      <c r="A2720" s="1">
        <v>2712</v>
      </c>
      <c r="B2720" s="1" t="str">
        <f>"00824977"</f>
        <v>00824977</v>
      </c>
      <c r="C2720" s="1" t="s">
        <v>3</v>
      </c>
    </row>
    <row r="2721" spans="1:3" x14ac:dyDescent="0.25">
      <c r="A2721" s="1">
        <v>2713</v>
      </c>
      <c r="B2721" s="1" t="str">
        <f>"00825238"</f>
        <v>00825238</v>
      </c>
      <c r="C2721" s="1" t="s">
        <v>3</v>
      </c>
    </row>
    <row r="2722" spans="1:3" x14ac:dyDescent="0.25">
      <c r="A2722" s="1">
        <v>2714</v>
      </c>
      <c r="B2722" s="1" t="str">
        <f>"00825284"</f>
        <v>00825284</v>
      </c>
      <c r="C2722" s="1" t="s">
        <v>3</v>
      </c>
    </row>
    <row r="2723" spans="1:3" x14ac:dyDescent="0.25">
      <c r="A2723" s="1">
        <v>2715</v>
      </c>
      <c r="B2723" s="1" t="str">
        <f>"00825314"</f>
        <v>00825314</v>
      </c>
      <c r="C2723" s="1" t="s">
        <v>3</v>
      </c>
    </row>
    <row r="2724" spans="1:3" x14ac:dyDescent="0.25">
      <c r="A2724" s="1">
        <v>2716</v>
      </c>
      <c r="B2724" s="1" t="str">
        <f>"00825370"</f>
        <v>00825370</v>
      </c>
      <c r="C2724" s="1" t="s">
        <v>3</v>
      </c>
    </row>
    <row r="2725" spans="1:3" x14ac:dyDescent="0.25">
      <c r="A2725" s="1">
        <v>2717</v>
      </c>
      <c r="B2725" s="1" t="str">
        <f>"00825491"</f>
        <v>00825491</v>
      </c>
      <c r="C2725" s="1" t="s">
        <v>3</v>
      </c>
    </row>
    <row r="2726" spans="1:3" x14ac:dyDescent="0.25">
      <c r="A2726" s="1">
        <v>2718</v>
      </c>
      <c r="B2726" s="1" t="str">
        <f>"00825512"</f>
        <v>00825512</v>
      </c>
      <c r="C2726" s="1" t="s">
        <v>3</v>
      </c>
    </row>
    <row r="2727" spans="1:3" x14ac:dyDescent="0.25">
      <c r="A2727" s="1">
        <v>2719</v>
      </c>
      <c r="B2727" s="1" t="str">
        <f>"00825545"</f>
        <v>00825545</v>
      </c>
      <c r="C2727" s="1" t="s">
        <v>3</v>
      </c>
    </row>
    <row r="2728" spans="1:3" x14ac:dyDescent="0.25">
      <c r="A2728" s="1">
        <v>2720</v>
      </c>
      <c r="B2728" s="1" t="str">
        <f>"00825548"</f>
        <v>00825548</v>
      </c>
      <c r="C2728" s="1" t="s">
        <v>3</v>
      </c>
    </row>
    <row r="2729" spans="1:3" x14ac:dyDescent="0.25">
      <c r="A2729" s="1">
        <v>2721</v>
      </c>
      <c r="B2729" s="1" t="str">
        <f>"00825600"</f>
        <v>00825600</v>
      </c>
      <c r="C2729" s="1" t="s">
        <v>3</v>
      </c>
    </row>
    <row r="2730" spans="1:3" x14ac:dyDescent="0.25">
      <c r="A2730" s="1">
        <v>2722</v>
      </c>
      <c r="B2730" s="1" t="str">
        <f>"00825712"</f>
        <v>00825712</v>
      </c>
      <c r="C2730" s="1" t="s">
        <v>3</v>
      </c>
    </row>
    <row r="2731" spans="1:3" x14ac:dyDescent="0.25">
      <c r="A2731" s="1">
        <v>2723</v>
      </c>
      <c r="B2731" s="1" t="str">
        <f>"00825718"</f>
        <v>00825718</v>
      </c>
      <c r="C2731" s="1" t="s">
        <v>3</v>
      </c>
    </row>
    <row r="2732" spans="1:3" x14ac:dyDescent="0.25">
      <c r="A2732" s="1">
        <v>2724</v>
      </c>
      <c r="B2732" s="1" t="str">
        <f>"00825744"</f>
        <v>00825744</v>
      </c>
      <c r="C2732" s="1" t="s">
        <v>3</v>
      </c>
    </row>
    <row r="2733" spans="1:3" x14ac:dyDescent="0.25">
      <c r="A2733" s="1">
        <v>2725</v>
      </c>
      <c r="B2733" s="1" t="str">
        <f>"00825773"</f>
        <v>00825773</v>
      </c>
      <c r="C2733" s="1" t="s">
        <v>3</v>
      </c>
    </row>
    <row r="2734" spans="1:3" x14ac:dyDescent="0.25">
      <c r="A2734" s="1">
        <v>2726</v>
      </c>
      <c r="B2734" s="1" t="str">
        <f>"00825817"</f>
        <v>00825817</v>
      </c>
      <c r="C2734" s="1" t="s">
        <v>3</v>
      </c>
    </row>
    <row r="2735" spans="1:3" x14ac:dyDescent="0.25">
      <c r="A2735" s="1">
        <v>2727</v>
      </c>
      <c r="B2735" s="1" t="str">
        <f>"00825860"</f>
        <v>00825860</v>
      </c>
      <c r="C2735" s="1" t="s">
        <v>3</v>
      </c>
    </row>
    <row r="2736" spans="1:3" x14ac:dyDescent="0.25">
      <c r="A2736" s="1">
        <v>2728</v>
      </c>
      <c r="B2736" s="1" t="str">
        <f>"00825893"</f>
        <v>00825893</v>
      </c>
      <c r="C2736" s="1" t="s">
        <v>3</v>
      </c>
    </row>
    <row r="2737" spans="1:3" x14ac:dyDescent="0.25">
      <c r="A2737" s="1">
        <v>2729</v>
      </c>
      <c r="B2737" s="1" t="str">
        <f>"00825977"</f>
        <v>00825977</v>
      </c>
      <c r="C2737" s="1" t="s">
        <v>3</v>
      </c>
    </row>
    <row r="2738" spans="1:3" x14ac:dyDescent="0.25">
      <c r="A2738" s="1">
        <v>2730</v>
      </c>
      <c r="B2738" s="1" t="str">
        <f>"00826002"</f>
        <v>00826002</v>
      </c>
      <c r="C2738" s="1" t="s">
        <v>3</v>
      </c>
    </row>
    <row r="2739" spans="1:3" x14ac:dyDescent="0.25">
      <c r="A2739" s="1">
        <v>2731</v>
      </c>
      <c r="B2739" s="1" t="str">
        <f>"00826027"</f>
        <v>00826027</v>
      </c>
      <c r="C2739" s="1" t="s">
        <v>3</v>
      </c>
    </row>
    <row r="2740" spans="1:3" x14ac:dyDescent="0.25">
      <c r="A2740" s="1">
        <v>2732</v>
      </c>
      <c r="B2740" s="1" t="str">
        <f>"00826073"</f>
        <v>00826073</v>
      </c>
      <c r="C2740" s="1" t="s">
        <v>3</v>
      </c>
    </row>
    <row r="2741" spans="1:3" x14ac:dyDescent="0.25">
      <c r="A2741" s="1">
        <v>2733</v>
      </c>
      <c r="B2741" s="1" t="str">
        <f>"00826120"</f>
        <v>00826120</v>
      </c>
      <c r="C2741" s="1" t="s">
        <v>3</v>
      </c>
    </row>
    <row r="2742" spans="1:3" x14ac:dyDescent="0.25">
      <c r="A2742" s="1">
        <v>2734</v>
      </c>
      <c r="B2742" s="1" t="str">
        <f>"00826158"</f>
        <v>00826158</v>
      </c>
      <c r="C2742" s="1" t="s">
        <v>3</v>
      </c>
    </row>
    <row r="2743" spans="1:3" x14ac:dyDescent="0.25">
      <c r="A2743" s="1">
        <v>2735</v>
      </c>
      <c r="B2743" s="1" t="str">
        <f>"00826261"</f>
        <v>00826261</v>
      </c>
      <c r="C2743" s="1" t="s">
        <v>3</v>
      </c>
    </row>
    <row r="2744" spans="1:3" x14ac:dyDescent="0.25">
      <c r="A2744" s="1">
        <v>2736</v>
      </c>
      <c r="B2744" s="1" t="str">
        <f>"00826354"</f>
        <v>00826354</v>
      </c>
      <c r="C2744" s="1" t="s">
        <v>3</v>
      </c>
    </row>
    <row r="2745" spans="1:3" x14ac:dyDescent="0.25">
      <c r="A2745" s="1">
        <v>2737</v>
      </c>
      <c r="B2745" s="1" t="str">
        <f>"00826386"</f>
        <v>00826386</v>
      </c>
      <c r="C2745" s="1" t="s">
        <v>3</v>
      </c>
    </row>
    <row r="2746" spans="1:3" x14ac:dyDescent="0.25">
      <c r="A2746" s="1">
        <v>2738</v>
      </c>
      <c r="B2746" s="1" t="str">
        <f>"00826577"</f>
        <v>00826577</v>
      </c>
      <c r="C2746" s="1" t="s">
        <v>3</v>
      </c>
    </row>
    <row r="2747" spans="1:3" x14ac:dyDescent="0.25">
      <c r="A2747" s="1">
        <v>2739</v>
      </c>
      <c r="B2747" s="1" t="str">
        <f>"00826636"</f>
        <v>00826636</v>
      </c>
      <c r="C2747" s="1" t="s">
        <v>3</v>
      </c>
    </row>
    <row r="2748" spans="1:3" x14ac:dyDescent="0.25">
      <c r="A2748" s="1">
        <v>2740</v>
      </c>
      <c r="B2748" s="1" t="str">
        <f>"00826663"</f>
        <v>00826663</v>
      </c>
      <c r="C2748" s="1" t="s">
        <v>3</v>
      </c>
    </row>
    <row r="2749" spans="1:3" x14ac:dyDescent="0.25">
      <c r="A2749" s="1">
        <v>2741</v>
      </c>
      <c r="B2749" s="1" t="str">
        <f>"00826704"</f>
        <v>00826704</v>
      </c>
      <c r="C2749" s="1" t="s">
        <v>3</v>
      </c>
    </row>
    <row r="2750" spans="1:3" x14ac:dyDescent="0.25">
      <c r="A2750" s="1">
        <v>2742</v>
      </c>
      <c r="B2750" s="1" t="str">
        <f>"00826826"</f>
        <v>00826826</v>
      </c>
      <c r="C2750" s="1" t="s">
        <v>3</v>
      </c>
    </row>
    <row r="2751" spans="1:3" x14ac:dyDescent="0.25">
      <c r="A2751" s="1">
        <v>2743</v>
      </c>
      <c r="B2751" s="1" t="str">
        <f>"00826853"</f>
        <v>00826853</v>
      </c>
      <c r="C2751" s="1" t="s">
        <v>3</v>
      </c>
    </row>
    <row r="2752" spans="1:3" x14ac:dyDescent="0.25">
      <c r="A2752" s="1">
        <v>2744</v>
      </c>
      <c r="B2752" s="1" t="str">
        <f>"00826895"</f>
        <v>00826895</v>
      </c>
      <c r="C2752" s="1" t="s">
        <v>3</v>
      </c>
    </row>
    <row r="2753" spans="1:3" x14ac:dyDescent="0.25">
      <c r="A2753" s="1">
        <v>2745</v>
      </c>
      <c r="B2753" s="1" t="str">
        <f>"00827055"</f>
        <v>00827055</v>
      </c>
      <c r="C2753" s="1" t="s">
        <v>3</v>
      </c>
    </row>
    <row r="2754" spans="1:3" x14ac:dyDescent="0.25">
      <c r="A2754" s="1">
        <v>2746</v>
      </c>
      <c r="B2754" s="1" t="str">
        <f>"00827365"</f>
        <v>00827365</v>
      </c>
      <c r="C2754" s="1" t="s">
        <v>3</v>
      </c>
    </row>
    <row r="2755" spans="1:3" x14ac:dyDescent="0.25">
      <c r="A2755" s="1">
        <v>2747</v>
      </c>
      <c r="B2755" s="1" t="str">
        <f>"00827405"</f>
        <v>00827405</v>
      </c>
      <c r="C2755" s="1" t="s">
        <v>3</v>
      </c>
    </row>
    <row r="2756" spans="1:3" x14ac:dyDescent="0.25">
      <c r="A2756" s="1">
        <v>2748</v>
      </c>
      <c r="B2756" s="1" t="str">
        <f>"00827502"</f>
        <v>00827502</v>
      </c>
      <c r="C2756" s="1" t="s">
        <v>3</v>
      </c>
    </row>
    <row r="2757" spans="1:3" x14ac:dyDescent="0.25">
      <c r="A2757" s="1">
        <v>2749</v>
      </c>
      <c r="B2757" s="1" t="str">
        <f>"00827504"</f>
        <v>00827504</v>
      </c>
      <c r="C2757" s="1" t="s">
        <v>3</v>
      </c>
    </row>
    <row r="2758" spans="1:3" x14ac:dyDescent="0.25">
      <c r="A2758" s="1">
        <v>2750</v>
      </c>
      <c r="B2758" s="1" t="str">
        <f>"00827580"</f>
        <v>00827580</v>
      </c>
      <c r="C2758" s="1" t="s">
        <v>3</v>
      </c>
    </row>
    <row r="2759" spans="1:3" x14ac:dyDescent="0.25">
      <c r="A2759" s="1">
        <v>2751</v>
      </c>
      <c r="B2759" s="1" t="str">
        <f>"00827617"</f>
        <v>00827617</v>
      </c>
      <c r="C2759" s="1" t="s">
        <v>3</v>
      </c>
    </row>
    <row r="2760" spans="1:3" x14ac:dyDescent="0.25">
      <c r="A2760" s="1">
        <v>2752</v>
      </c>
      <c r="B2760" s="1" t="str">
        <f>"00827733"</f>
        <v>00827733</v>
      </c>
      <c r="C2760" s="1" t="s">
        <v>3</v>
      </c>
    </row>
    <row r="2761" spans="1:3" x14ac:dyDescent="0.25">
      <c r="A2761" s="1">
        <v>2753</v>
      </c>
      <c r="B2761" s="1" t="str">
        <f>"00827744"</f>
        <v>00827744</v>
      </c>
      <c r="C2761" s="1" t="s">
        <v>3</v>
      </c>
    </row>
    <row r="2762" spans="1:3" x14ac:dyDescent="0.25">
      <c r="A2762" s="1">
        <v>2754</v>
      </c>
      <c r="B2762" s="1" t="str">
        <f>"00827750"</f>
        <v>00827750</v>
      </c>
      <c r="C2762" s="1" t="s">
        <v>3</v>
      </c>
    </row>
    <row r="2763" spans="1:3" x14ac:dyDescent="0.25">
      <c r="A2763" s="1">
        <v>2755</v>
      </c>
      <c r="B2763" s="1" t="str">
        <f>"00827754"</f>
        <v>00827754</v>
      </c>
      <c r="C2763" s="1" t="s">
        <v>3</v>
      </c>
    </row>
    <row r="2764" spans="1:3" x14ac:dyDescent="0.25">
      <c r="A2764" s="1">
        <v>2756</v>
      </c>
      <c r="B2764" s="1" t="str">
        <f>"00827869"</f>
        <v>00827869</v>
      </c>
      <c r="C2764" s="1" t="s">
        <v>3</v>
      </c>
    </row>
    <row r="2765" spans="1:3" x14ac:dyDescent="0.25">
      <c r="A2765" s="1">
        <v>2757</v>
      </c>
      <c r="B2765" s="1" t="str">
        <f>"00827880"</f>
        <v>00827880</v>
      </c>
      <c r="C2765" s="1" t="s">
        <v>3</v>
      </c>
    </row>
    <row r="2766" spans="1:3" x14ac:dyDescent="0.25">
      <c r="A2766" s="1">
        <v>2758</v>
      </c>
      <c r="B2766" s="1" t="str">
        <f>"00827897"</f>
        <v>00827897</v>
      </c>
      <c r="C2766" s="1" t="s">
        <v>3</v>
      </c>
    </row>
    <row r="2767" spans="1:3" x14ac:dyDescent="0.25">
      <c r="A2767" s="1">
        <v>2759</v>
      </c>
      <c r="B2767" s="1" t="str">
        <f>"00828277"</f>
        <v>00828277</v>
      </c>
      <c r="C2767" s="1" t="s">
        <v>3</v>
      </c>
    </row>
    <row r="2768" spans="1:3" x14ac:dyDescent="0.25">
      <c r="A2768" s="1">
        <v>2760</v>
      </c>
      <c r="B2768" s="1" t="str">
        <f>"00828296"</f>
        <v>00828296</v>
      </c>
      <c r="C2768" s="1" t="s">
        <v>3</v>
      </c>
    </row>
    <row r="2769" spans="1:3" x14ac:dyDescent="0.25">
      <c r="A2769" s="1">
        <v>2761</v>
      </c>
      <c r="B2769" s="1" t="str">
        <f>"00828362"</f>
        <v>00828362</v>
      </c>
      <c r="C2769" s="1" t="s">
        <v>3</v>
      </c>
    </row>
    <row r="2770" spans="1:3" x14ac:dyDescent="0.25">
      <c r="A2770" s="1">
        <v>2762</v>
      </c>
      <c r="B2770" s="1" t="str">
        <f>"00828675"</f>
        <v>00828675</v>
      </c>
      <c r="C2770" s="1" t="s">
        <v>3</v>
      </c>
    </row>
    <row r="2771" spans="1:3" x14ac:dyDescent="0.25">
      <c r="A2771" s="1">
        <v>2763</v>
      </c>
      <c r="B2771" s="1" t="str">
        <f>"00828688"</f>
        <v>00828688</v>
      </c>
      <c r="C2771" s="1" t="s">
        <v>3</v>
      </c>
    </row>
    <row r="2772" spans="1:3" x14ac:dyDescent="0.25">
      <c r="A2772" s="1">
        <v>2764</v>
      </c>
      <c r="B2772" s="1" t="str">
        <f>"00828757"</f>
        <v>00828757</v>
      </c>
      <c r="C2772" s="1" t="s">
        <v>3</v>
      </c>
    </row>
    <row r="2773" spans="1:3" x14ac:dyDescent="0.25">
      <c r="A2773" s="1">
        <v>2765</v>
      </c>
      <c r="B2773" s="1" t="str">
        <f>"00828898"</f>
        <v>00828898</v>
      </c>
      <c r="C2773" s="1" t="s">
        <v>3</v>
      </c>
    </row>
    <row r="2774" spans="1:3" x14ac:dyDescent="0.25">
      <c r="A2774" s="1">
        <v>2766</v>
      </c>
      <c r="B2774" s="1" t="str">
        <f>"00829292"</f>
        <v>00829292</v>
      </c>
      <c r="C2774" s="1" t="s">
        <v>3</v>
      </c>
    </row>
    <row r="2775" spans="1:3" x14ac:dyDescent="0.25">
      <c r="A2775" s="1">
        <v>2767</v>
      </c>
      <c r="B2775" s="1" t="str">
        <f>"00829468"</f>
        <v>00829468</v>
      </c>
      <c r="C2775" s="1" t="s">
        <v>3</v>
      </c>
    </row>
    <row r="2776" spans="1:3" x14ac:dyDescent="0.25">
      <c r="A2776" s="1">
        <v>2768</v>
      </c>
      <c r="B2776" s="1" t="str">
        <f>"00829550"</f>
        <v>00829550</v>
      </c>
      <c r="C2776" s="1" t="s">
        <v>3</v>
      </c>
    </row>
    <row r="2777" spans="1:3" x14ac:dyDescent="0.25">
      <c r="A2777" s="1">
        <v>2769</v>
      </c>
      <c r="B2777" s="1" t="str">
        <f>"00829554"</f>
        <v>00829554</v>
      </c>
      <c r="C2777" s="1" t="s">
        <v>3</v>
      </c>
    </row>
    <row r="2778" spans="1:3" x14ac:dyDescent="0.25">
      <c r="A2778" s="1">
        <v>2770</v>
      </c>
      <c r="B2778" s="1" t="str">
        <f>"00829651"</f>
        <v>00829651</v>
      </c>
      <c r="C2778" s="1" t="s">
        <v>3</v>
      </c>
    </row>
    <row r="2779" spans="1:3" x14ac:dyDescent="0.25">
      <c r="A2779" s="1">
        <v>2771</v>
      </c>
      <c r="B2779" s="1" t="str">
        <f>"00829767"</f>
        <v>00829767</v>
      </c>
      <c r="C2779" s="1" t="s">
        <v>3</v>
      </c>
    </row>
    <row r="2780" spans="1:3" x14ac:dyDescent="0.25">
      <c r="A2780" s="1">
        <v>2772</v>
      </c>
      <c r="B2780" s="1" t="str">
        <f>"00829958"</f>
        <v>00829958</v>
      </c>
      <c r="C2780" s="1" t="s">
        <v>3</v>
      </c>
    </row>
    <row r="2781" spans="1:3" x14ac:dyDescent="0.25">
      <c r="A2781" s="1">
        <v>2773</v>
      </c>
      <c r="B2781" s="1" t="str">
        <f>"00829975"</f>
        <v>00829975</v>
      </c>
      <c r="C2781" s="1" t="s">
        <v>3</v>
      </c>
    </row>
    <row r="2782" spans="1:3" x14ac:dyDescent="0.25">
      <c r="A2782" s="1">
        <v>2774</v>
      </c>
      <c r="B2782" s="1" t="str">
        <f>"00829998"</f>
        <v>00829998</v>
      </c>
      <c r="C2782" s="1" t="s">
        <v>3</v>
      </c>
    </row>
    <row r="2783" spans="1:3" x14ac:dyDescent="0.25">
      <c r="A2783" s="1">
        <v>2775</v>
      </c>
      <c r="B2783" s="1" t="str">
        <f>"00830035"</f>
        <v>00830035</v>
      </c>
      <c r="C2783" s="1" t="s">
        <v>3</v>
      </c>
    </row>
    <row r="2784" spans="1:3" x14ac:dyDescent="0.25">
      <c r="A2784" s="1">
        <v>2776</v>
      </c>
      <c r="B2784" s="1" t="str">
        <f>"00830052"</f>
        <v>00830052</v>
      </c>
      <c r="C2784" s="1" t="s">
        <v>3</v>
      </c>
    </row>
    <row r="2785" spans="1:3" x14ac:dyDescent="0.25">
      <c r="A2785" s="1">
        <v>2777</v>
      </c>
      <c r="B2785" s="1" t="str">
        <f>"00830091"</f>
        <v>00830091</v>
      </c>
      <c r="C2785" s="1" t="s">
        <v>3</v>
      </c>
    </row>
    <row r="2786" spans="1:3" x14ac:dyDescent="0.25">
      <c r="A2786" s="1">
        <v>2778</v>
      </c>
      <c r="B2786" s="1" t="str">
        <f>"00830255"</f>
        <v>00830255</v>
      </c>
      <c r="C2786" s="1" t="s">
        <v>3</v>
      </c>
    </row>
    <row r="2787" spans="1:3" x14ac:dyDescent="0.25">
      <c r="A2787" s="1">
        <v>2779</v>
      </c>
      <c r="B2787" s="1" t="str">
        <f>"00830627"</f>
        <v>00830627</v>
      </c>
      <c r="C2787" s="1" t="s">
        <v>3</v>
      </c>
    </row>
    <row r="2788" spans="1:3" x14ac:dyDescent="0.25">
      <c r="A2788" s="1">
        <v>2780</v>
      </c>
      <c r="B2788" s="1" t="str">
        <f>"00830694"</f>
        <v>00830694</v>
      </c>
      <c r="C2788" s="1" t="s">
        <v>3</v>
      </c>
    </row>
    <row r="2789" spans="1:3" x14ac:dyDescent="0.25">
      <c r="A2789" s="1">
        <v>2781</v>
      </c>
      <c r="B2789" s="1" t="str">
        <f>"00830830"</f>
        <v>00830830</v>
      </c>
      <c r="C2789" s="1" t="s">
        <v>3</v>
      </c>
    </row>
    <row r="2790" spans="1:3" x14ac:dyDescent="0.25">
      <c r="A2790" s="1">
        <v>2782</v>
      </c>
      <c r="B2790" s="1" t="str">
        <f>"00830847"</f>
        <v>00830847</v>
      </c>
      <c r="C2790" s="1" t="s">
        <v>3</v>
      </c>
    </row>
    <row r="2791" spans="1:3" x14ac:dyDescent="0.25">
      <c r="A2791" s="1">
        <v>2783</v>
      </c>
      <c r="B2791" s="1" t="str">
        <f>"00830855"</f>
        <v>00830855</v>
      </c>
      <c r="C2791" s="1" t="s">
        <v>3</v>
      </c>
    </row>
    <row r="2792" spans="1:3" x14ac:dyDescent="0.25">
      <c r="A2792" s="1">
        <v>2784</v>
      </c>
      <c r="B2792" s="1" t="str">
        <f>"00830900"</f>
        <v>00830900</v>
      </c>
      <c r="C2792" s="1" t="s">
        <v>3</v>
      </c>
    </row>
    <row r="2793" spans="1:3" x14ac:dyDescent="0.25">
      <c r="A2793" s="1">
        <v>2785</v>
      </c>
      <c r="B2793" s="1" t="str">
        <f>"00831078"</f>
        <v>00831078</v>
      </c>
      <c r="C2793" s="1" t="s">
        <v>3</v>
      </c>
    </row>
    <row r="2794" spans="1:3" x14ac:dyDescent="0.25">
      <c r="A2794" s="1">
        <v>2786</v>
      </c>
      <c r="B2794" s="1" t="str">
        <f>"00831088"</f>
        <v>00831088</v>
      </c>
      <c r="C2794" s="1" t="s">
        <v>3</v>
      </c>
    </row>
    <row r="2795" spans="1:3" x14ac:dyDescent="0.25">
      <c r="A2795" s="1">
        <v>2787</v>
      </c>
      <c r="B2795" s="1" t="str">
        <f>"00831093"</f>
        <v>00831093</v>
      </c>
      <c r="C2795" s="1" t="s">
        <v>3</v>
      </c>
    </row>
    <row r="2796" spans="1:3" x14ac:dyDescent="0.25">
      <c r="A2796" s="1">
        <v>2788</v>
      </c>
      <c r="B2796" s="1" t="str">
        <f>"00831289"</f>
        <v>00831289</v>
      </c>
      <c r="C2796" s="1" t="s">
        <v>3</v>
      </c>
    </row>
    <row r="2797" spans="1:3" x14ac:dyDescent="0.25">
      <c r="A2797" s="1">
        <v>2789</v>
      </c>
      <c r="B2797" s="1" t="str">
        <f>"00831315"</f>
        <v>00831315</v>
      </c>
      <c r="C2797" s="1" t="s">
        <v>3</v>
      </c>
    </row>
    <row r="2798" spans="1:3" x14ac:dyDescent="0.25">
      <c r="A2798" s="1">
        <v>2790</v>
      </c>
      <c r="B2798" s="1" t="str">
        <f>"00831360"</f>
        <v>00831360</v>
      </c>
      <c r="C2798" s="1" t="s">
        <v>3</v>
      </c>
    </row>
    <row r="2799" spans="1:3" x14ac:dyDescent="0.25">
      <c r="A2799" s="1">
        <v>2791</v>
      </c>
      <c r="B2799" s="1" t="str">
        <f>"00831368"</f>
        <v>00831368</v>
      </c>
      <c r="C2799" s="1" t="s">
        <v>3</v>
      </c>
    </row>
    <row r="2800" spans="1:3" x14ac:dyDescent="0.25">
      <c r="A2800" s="1">
        <v>2792</v>
      </c>
      <c r="B2800" s="1" t="str">
        <f>"00831406"</f>
        <v>00831406</v>
      </c>
      <c r="C2800" s="1" t="s">
        <v>3</v>
      </c>
    </row>
    <row r="2801" spans="1:3" x14ac:dyDescent="0.25">
      <c r="A2801" s="1">
        <v>2793</v>
      </c>
      <c r="B2801" s="1" t="str">
        <f>"00831411"</f>
        <v>00831411</v>
      </c>
      <c r="C2801" s="1" t="s">
        <v>3</v>
      </c>
    </row>
    <row r="2802" spans="1:3" x14ac:dyDescent="0.25">
      <c r="A2802" s="1">
        <v>2794</v>
      </c>
      <c r="B2802" s="1" t="str">
        <f>"00831441"</f>
        <v>00831441</v>
      </c>
      <c r="C2802" s="1" t="s">
        <v>3</v>
      </c>
    </row>
    <row r="2803" spans="1:3" x14ac:dyDescent="0.25">
      <c r="A2803" s="1">
        <v>2795</v>
      </c>
      <c r="B2803" s="1" t="str">
        <f>"00831480"</f>
        <v>00831480</v>
      </c>
      <c r="C2803" s="1" t="s">
        <v>3</v>
      </c>
    </row>
    <row r="2804" spans="1:3" x14ac:dyDescent="0.25">
      <c r="A2804" s="1">
        <v>2796</v>
      </c>
      <c r="B2804" s="1" t="str">
        <f>"00831534"</f>
        <v>00831534</v>
      </c>
      <c r="C2804" s="1" t="s">
        <v>3</v>
      </c>
    </row>
    <row r="2805" spans="1:3" x14ac:dyDescent="0.25">
      <c r="A2805" s="1">
        <v>2797</v>
      </c>
      <c r="B2805" s="1" t="str">
        <f>"00831568"</f>
        <v>00831568</v>
      </c>
      <c r="C2805" s="1" t="s">
        <v>3</v>
      </c>
    </row>
    <row r="2806" spans="1:3" x14ac:dyDescent="0.25">
      <c r="A2806" s="1">
        <v>2798</v>
      </c>
      <c r="B2806" s="1" t="str">
        <f>"00831928"</f>
        <v>00831928</v>
      </c>
      <c r="C2806" s="1" t="s">
        <v>3</v>
      </c>
    </row>
    <row r="2807" spans="1:3" x14ac:dyDescent="0.25">
      <c r="A2807" s="1">
        <v>2799</v>
      </c>
      <c r="B2807" s="1" t="str">
        <f>"00832034"</f>
        <v>00832034</v>
      </c>
      <c r="C2807" s="1" t="s">
        <v>3</v>
      </c>
    </row>
    <row r="2808" spans="1:3" x14ac:dyDescent="0.25">
      <c r="A2808" s="1">
        <v>2800</v>
      </c>
      <c r="B2808" s="1" t="str">
        <f>"00832079"</f>
        <v>00832079</v>
      </c>
      <c r="C2808" s="1" t="s">
        <v>3</v>
      </c>
    </row>
    <row r="2809" spans="1:3" x14ac:dyDescent="0.25">
      <c r="A2809" s="1">
        <v>2801</v>
      </c>
      <c r="B2809" s="1" t="str">
        <f>"00832094"</f>
        <v>00832094</v>
      </c>
      <c r="C2809" s="1" t="s">
        <v>3</v>
      </c>
    </row>
    <row r="2810" spans="1:3" x14ac:dyDescent="0.25">
      <c r="A2810" s="1">
        <v>2802</v>
      </c>
      <c r="B2810" s="1" t="str">
        <f>"00832239"</f>
        <v>00832239</v>
      </c>
      <c r="C2810" s="1" t="s">
        <v>3</v>
      </c>
    </row>
    <row r="2811" spans="1:3" x14ac:dyDescent="0.25">
      <c r="A2811" s="1">
        <v>2803</v>
      </c>
      <c r="B2811" s="1" t="str">
        <f>"00832537"</f>
        <v>00832537</v>
      </c>
      <c r="C2811" s="1" t="s">
        <v>3</v>
      </c>
    </row>
    <row r="2812" spans="1:3" x14ac:dyDescent="0.25">
      <c r="A2812" s="1">
        <v>2804</v>
      </c>
      <c r="B2812" s="1" t="str">
        <f>"00832845"</f>
        <v>00832845</v>
      </c>
      <c r="C2812" s="1" t="s">
        <v>3</v>
      </c>
    </row>
    <row r="2813" spans="1:3" x14ac:dyDescent="0.25">
      <c r="A2813" s="1">
        <v>2805</v>
      </c>
      <c r="B2813" s="1" t="str">
        <f>"00832859"</f>
        <v>00832859</v>
      </c>
      <c r="C2813" s="1" t="s">
        <v>3</v>
      </c>
    </row>
    <row r="2814" spans="1:3" x14ac:dyDescent="0.25">
      <c r="A2814" s="1">
        <v>2806</v>
      </c>
      <c r="B2814" s="1" t="str">
        <f>"00832905"</f>
        <v>00832905</v>
      </c>
      <c r="C2814" s="1" t="s">
        <v>3</v>
      </c>
    </row>
    <row r="2815" spans="1:3" x14ac:dyDescent="0.25">
      <c r="A2815" s="1">
        <v>2807</v>
      </c>
      <c r="B2815" s="1" t="str">
        <f>"00833056"</f>
        <v>00833056</v>
      </c>
      <c r="C2815" s="1" t="s">
        <v>3</v>
      </c>
    </row>
    <row r="2816" spans="1:3" x14ac:dyDescent="0.25">
      <c r="A2816" s="1">
        <v>2808</v>
      </c>
      <c r="B2816" s="1" t="str">
        <f>"00833208"</f>
        <v>00833208</v>
      </c>
      <c r="C2816" s="1" t="s">
        <v>3</v>
      </c>
    </row>
    <row r="2817" spans="1:3" x14ac:dyDescent="0.25">
      <c r="A2817" s="1">
        <v>2809</v>
      </c>
      <c r="B2817" s="1" t="str">
        <f>"00833252"</f>
        <v>00833252</v>
      </c>
      <c r="C2817" s="1" t="s">
        <v>3</v>
      </c>
    </row>
    <row r="2818" spans="1:3" x14ac:dyDescent="0.25">
      <c r="A2818" s="1">
        <v>2810</v>
      </c>
      <c r="B2818" s="1" t="str">
        <f>"00833436"</f>
        <v>00833436</v>
      </c>
      <c r="C2818" s="1" t="s">
        <v>3</v>
      </c>
    </row>
    <row r="2819" spans="1:3" x14ac:dyDescent="0.25">
      <c r="A2819" s="1">
        <v>2811</v>
      </c>
      <c r="B2819" s="1" t="str">
        <f>"00833467"</f>
        <v>00833467</v>
      </c>
      <c r="C2819" s="1" t="s">
        <v>3</v>
      </c>
    </row>
    <row r="2820" spans="1:3" x14ac:dyDescent="0.25">
      <c r="A2820" s="1">
        <v>2812</v>
      </c>
      <c r="B2820" s="1" t="str">
        <f>"00833567"</f>
        <v>00833567</v>
      </c>
      <c r="C2820" s="1" t="s">
        <v>3</v>
      </c>
    </row>
    <row r="2821" spans="1:3" x14ac:dyDescent="0.25">
      <c r="A2821" s="1">
        <v>2813</v>
      </c>
      <c r="B2821" s="1" t="str">
        <f>"00833590"</f>
        <v>00833590</v>
      </c>
      <c r="C2821" s="1" t="s">
        <v>3</v>
      </c>
    </row>
    <row r="2822" spans="1:3" x14ac:dyDescent="0.25">
      <c r="A2822" s="1">
        <v>2814</v>
      </c>
      <c r="B2822" s="1" t="str">
        <f>"00833711"</f>
        <v>00833711</v>
      </c>
      <c r="C2822" s="1" t="s">
        <v>3</v>
      </c>
    </row>
    <row r="2823" spans="1:3" x14ac:dyDescent="0.25">
      <c r="A2823" s="1">
        <v>2815</v>
      </c>
      <c r="B2823" s="1" t="str">
        <f>"00833718"</f>
        <v>00833718</v>
      </c>
      <c r="C2823" s="1" t="s">
        <v>3</v>
      </c>
    </row>
    <row r="2824" spans="1:3" x14ac:dyDescent="0.25">
      <c r="A2824" s="1">
        <v>2816</v>
      </c>
      <c r="B2824" s="1" t="str">
        <f>"00833847"</f>
        <v>00833847</v>
      </c>
      <c r="C2824" s="1" t="s">
        <v>3</v>
      </c>
    </row>
    <row r="2825" spans="1:3" x14ac:dyDescent="0.25">
      <c r="A2825" s="1">
        <v>2817</v>
      </c>
      <c r="B2825" s="1" t="str">
        <f>"00833915"</f>
        <v>00833915</v>
      </c>
      <c r="C2825" s="1" t="s">
        <v>3</v>
      </c>
    </row>
    <row r="2826" spans="1:3" x14ac:dyDescent="0.25">
      <c r="A2826" s="1">
        <v>2818</v>
      </c>
      <c r="B2826" s="1" t="str">
        <f>"00833969"</f>
        <v>00833969</v>
      </c>
      <c r="C2826" s="1" t="s">
        <v>3</v>
      </c>
    </row>
    <row r="2827" spans="1:3" x14ac:dyDescent="0.25">
      <c r="A2827" s="1">
        <v>2819</v>
      </c>
      <c r="B2827" s="1" t="str">
        <f>"00834096"</f>
        <v>00834096</v>
      </c>
      <c r="C2827" s="1" t="s">
        <v>3</v>
      </c>
    </row>
    <row r="2828" spans="1:3" x14ac:dyDescent="0.25">
      <c r="A2828" s="1">
        <v>2820</v>
      </c>
      <c r="B2828" s="1" t="str">
        <f>"00834270"</f>
        <v>00834270</v>
      </c>
      <c r="C2828" s="1" t="s">
        <v>3</v>
      </c>
    </row>
    <row r="2829" spans="1:3" x14ac:dyDescent="0.25">
      <c r="A2829" s="1">
        <v>2821</v>
      </c>
      <c r="B2829" s="1" t="str">
        <f>"00834415"</f>
        <v>00834415</v>
      </c>
      <c r="C2829" s="1" t="s">
        <v>3</v>
      </c>
    </row>
    <row r="2830" spans="1:3" x14ac:dyDescent="0.25">
      <c r="A2830" s="1">
        <v>2822</v>
      </c>
      <c r="B2830" s="1" t="str">
        <f>"00834431"</f>
        <v>00834431</v>
      </c>
      <c r="C2830" s="1" t="s">
        <v>3</v>
      </c>
    </row>
    <row r="2831" spans="1:3" x14ac:dyDescent="0.25">
      <c r="A2831" s="1">
        <v>2823</v>
      </c>
      <c r="B2831" s="1" t="str">
        <f>"00834518"</f>
        <v>00834518</v>
      </c>
      <c r="C2831" s="1" t="s">
        <v>3</v>
      </c>
    </row>
    <row r="2832" spans="1:3" x14ac:dyDescent="0.25">
      <c r="A2832" s="1">
        <v>2824</v>
      </c>
      <c r="B2832" s="1" t="str">
        <f>"00834727"</f>
        <v>00834727</v>
      </c>
      <c r="C2832" s="1" t="s">
        <v>3</v>
      </c>
    </row>
    <row r="2833" spans="1:3" x14ac:dyDescent="0.25">
      <c r="A2833" s="1">
        <v>2825</v>
      </c>
      <c r="B2833" s="1" t="str">
        <f>"00834779"</f>
        <v>00834779</v>
      </c>
      <c r="C2833" s="1" t="s">
        <v>3</v>
      </c>
    </row>
    <row r="2834" spans="1:3" x14ac:dyDescent="0.25">
      <c r="A2834" s="1">
        <v>2826</v>
      </c>
      <c r="B2834" s="1" t="str">
        <f>"00835003"</f>
        <v>00835003</v>
      </c>
      <c r="C2834" s="1" t="s">
        <v>3</v>
      </c>
    </row>
    <row r="2835" spans="1:3" x14ac:dyDescent="0.25">
      <c r="A2835" s="1">
        <v>2827</v>
      </c>
      <c r="B2835" s="1" t="str">
        <f>"00835279"</f>
        <v>00835279</v>
      </c>
      <c r="C2835" s="1" t="s">
        <v>3</v>
      </c>
    </row>
    <row r="2836" spans="1:3" x14ac:dyDescent="0.25">
      <c r="A2836" s="1">
        <v>2828</v>
      </c>
      <c r="B2836" s="1" t="str">
        <f>"00835349"</f>
        <v>00835349</v>
      </c>
      <c r="C2836" s="1" t="s">
        <v>3</v>
      </c>
    </row>
    <row r="2837" spans="1:3" x14ac:dyDescent="0.25">
      <c r="A2837" s="1">
        <v>2829</v>
      </c>
      <c r="B2837" s="1" t="str">
        <f>"00835377"</f>
        <v>00835377</v>
      </c>
      <c r="C2837" s="1" t="s">
        <v>3</v>
      </c>
    </row>
    <row r="2838" spans="1:3" x14ac:dyDescent="0.25">
      <c r="A2838" s="1">
        <v>2830</v>
      </c>
      <c r="B2838" s="1" t="str">
        <f>"00835457"</f>
        <v>00835457</v>
      </c>
      <c r="C2838" s="1" t="s">
        <v>3</v>
      </c>
    </row>
    <row r="2839" spans="1:3" x14ac:dyDescent="0.25">
      <c r="A2839" s="1">
        <v>2831</v>
      </c>
      <c r="B2839" s="1" t="str">
        <f>"00835490"</f>
        <v>00835490</v>
      </c>
      <c r="C2839" s="1" t="s">
        <v>3</v>
      </c>
    </row>
    <row r="2840" spans="1:3" x14ac:dyDescent="0.25">
      <c r="A2840" s="1">
        <v>2832</v>
      </c>
      <c r="B2840" s="1" t="str">
        <f>"00835618"</f>
        <v>00835618</v>
      </c>
      <c r="C2840" s="1" t="s">
        <v>3</v>
      </c>
    </row>
    <row r="2841" spans="1:3" x14ac:dyDescent="0.25">
      <c r="A2841" s="1">
        <v>2833</v>
      </c>
      <c r="B2841" s="1" t="str">
        <f>"00835831"</f>
        <v>00835831</v>
      </c>
      <c r="C2841" s="1" t="s">
        <v>3</v>
      </c>
    </row>
    <row r="2842" spans="1:3" x14ac:dyDescent="0.25">
      <c r="A2842" s="1">
        <v>2834</v>
      </c>
      <c r="B2842" s="1" t="str">
        <f>"00835835"</f>
        <v>00835835</v>
      </c>
      <c r="C2842" s="1" t="s">
        <v>3</v>
      </c>
    </row>
    <row r="2843" spans="1:3" x14ac:dyDescent="0.25">
      <c r="A2843" s="1">
        <v>2835</v>
      </c>
      <c r="B2843" s="1" t="str">
        <f>"00835941"</f>
        <v>00835941</v>
      </c>
      <c r="C2843" s="1" t="s">
        <v>3</v>
      </c>
    </row>
    <row r="2844" spans="1:3" x14ac:dyDescent="0.25">
      <c r="A2844" s="1">
        <v>2836</v>
      </c>
      <c r="B2844" s="1" t="str">
        <f>"00836113"</f>
        <v>00836113</v>
      </c>
      <c r="C2844" s="1" t="s">
        <v>3</v>
      </c>
    </row>
    <row r="2845" spans="1:3" x14ac:dyDescent="0.25">
      <c r="A2845" s="1">
        <v>2837</v>
      </c>
      <c r="B2845" s="1" t="str">
        <f>"00836146"</f>
        <v>00836146</v>
      </c>
      <c r="C2845" s="1" t="s">
        <v>3</v>
      </c>
    </row>
    <row r="2846" spans="1:3" x14ac:dyDescent="0.25">
      <c r="A2846" s="1">
        <v>2838</v>
      </c>
      <c r="B2846" s="1" t="str">
        <f>"00836171"</f>
        <v>00836171</v>
      </c>
      <c r="C2846" s="1" t="s">
        <v>3</v>
      </c>
    </row>
    <row r="2847" spans="1:3" x14ac:dyDescent="0.25">
      <c r="A2847" s="1">
        <v>2839</v>
      </c>
      <c r="B2847" s="1" t="str">
        <f>"00836288"</f>
        <v>00836288</v>
      </c>
      <c r="C2847" s="1" t="s">
        <v>3</v>
      </c>
    </row>
    <row r="2848" spans="1:3" x14ac:dyDescent="0.25">
      <c r="A2848" s="1">
        <v>2840</v>
      </c>
      <c r="B2848" s="1" t="str">
        <f>"00836488"</f>
        <v>00836488</v>
      </c>
      <c r="C2848" s="1" t="s">
        <v>3</v>
      </c>
    </row>
    <row r="2849" spans="1:3" x14ac:dyDescent="0.25">
      <c r="A2849" s="1">
        <v>2841</v>
      </c>
      <c r="B2849" s="1" t="str">
        <f>"00836530"</f>
        <v>00836530</v>
      </c>
      <c r="C2849" s="1" t="s">
        <v>3</v>
      </c>
    </row>
    <row r="2850" spans="1:3" x14ac:dyDescent="0.25">
      <c r="A2850" s="1">
        <v>2842</v>
      </c>
      <c r="B2850" s="1" t="str">
        <f>"00836589"</f>
        <v>00836589</v>
      </c>
      <c r="C2850" s="1" t="s">
        <v>3</v>
      </c>
    </row>
    <row r="2851" spans="1:3" x14ac:dyDescent="0.25">
      <c r="A2851" s="1">
        <v>2843</v>
      </c>
      <c r="B2851" s="1" t="str">
        <f>"00836648"</f>
        <v>00836648</v>
      </c>
      <c r="C2851" s="1" t="s">
        <v>3</v>
      </c>
    </row>
    <row r="2852" spans="1:3" x14ac:dyDescent="0.25">
      <c r="A2852" s="1">
        <v>2844</v>
      </c>
      <c r="B2852" s="1" t="str">
        <f>"00836659"</f>
        <v>00836659</v>
      </c>
      <c r="C2852" s="1" t="s">
        <v>3</v>
      </c>
    </row>
    <row r="2853" spans="1:3" x14ac:dyDescent="0.25">
      <c r="A2853" s="1">
        <v>2845</v>
      </c>
      <c r="B2853" s="1" t="str">
        <f>"00836918"</f>
        <v>00836918</v>
      </c>
      <c r="C2853" s="1" t="s">
        <v>3</v>
      </c>
    </row>
    <row r="2854" spans="1:3" x14ac:dyDescent="0.25">
      <c r="A2854" s="1">
        <v>2846</v>
      </c>
      <c r="B2854" s="1" t="str">
        <f>"00837136"</f>
        <v>00837136</v>
      </c>
      <c r="C2854" s="1" t="s">
        <v>3</v>
      </c>
    </row>
    <row r="2855" spans="1:3" x14ac:dyDescent="0.25">
      <c r="A2855" s="1">
        <v>2847</v>
      </c>
      <c r="B2855" s="1" t="str">
        <f>"00837163"</f>
        <v>00837163</v>
      </c>
      <c r="C2855" s="1" t="s">
        <v>3</v>
      </c>
    </row>
    <row r="2856" spans="1:3" x14ac:dyDescent="0.25">
      <c r="A2856" s="1">
        <v>2848</v>
      </c>
      <c r="B2856" s="1" t="str">
        <f>"00837485"</f>
        <v>00837485</v>
      </c>
      <c r="C2856" s="1" t="s">
        <v>3</v>
      </c>
    </row>
    <row r="2857" spans="1:3" x14ac:dyDescent="0.25">
      <c r="A2857" s="1">
        <v>2849</v>
      </c>
      <c r="B2857" s="1" t="str">
        <f>"00837542"</f>
        <v>00837542</v>
      </c>
      <c r="C2857" s="1" t="s">
        <v>3</v>
      </c>
    </row>
    <row r="2858" spans="1:3" x14ac:dyDescent="0.25">
      <c r="A2858" s="1">
        <v>2850</v>
      </c>
      <c r="B2858" s="1" t="str">
        <f>"00837575"</f>
        <v>00837575</v>
      </c>
      <c r="C2858" s="1" t="s">
        <v>3</v>
      </c>
    </row>
    <row r="2859" spans="1:3" x14ac:dyDescent="0.25">
      <c r="A2859" s="1">
        <v>2851</v>
      </c>
      <c r="B2859" s="1" t="str">
        <f>"00837587"</f>
        <v>00837587</v>
      </c>
      <c r="C2859" s="1" t="s">
        <v>3</v>
      </c>
    </row>
    <row r="2860" spans="1:3" x14ac:dyDescent="0.25">
      <c r="A2860" s="1">
        <v>2852</v>
      </c>
      <c r="B2860" s="1" t="str">
        <f>"00837688"</f>
        <v>00837688</v>
      </c>
      <c r="C2860" s="1" t="s">
        <v>3</v>
      </c>
    </row>
    <row r="2861" spans="1:3" x14ac:dyDescent="0.25">
      <c r="A2861" s="1">
        <v>2853</v>
      </c>
      <c r="B2861" s="1" t="str">
        <f>"00837804"</f>
        <v>00837804</v>
      </c>
      <c r="C2861" s="1" t="s">
        <v>3</v>
      </c>
    </row>
    <row r="2862" spans="1:3" x14ac:dyDescent="0.25">
      <c r="A2862" s="1">
        <v>2854</v>
      </c>
      <c r="B2862" s="1" t="str">
        <f>"00837814"</f>
        <v>00837814</v>
      </c>
      <c r="C2862" s="1" t="s">
        <v>3</v>
      </c>
    </row>
    <row r="2863" spans="1:3" x14ac:dyDescent="0.25">
      <c r="A2863" s="1">
        <v>2855</v>
      </c>
      <c r="B2863" s="1" t="str">
        <f>"00837941"</f>
        <v>00837941</v>
      </c>
      <c r="C2863" s="1" t="s">
        <v>3</v>
      </c>
    </row>
    <row r="2864" spans="1:3" x14ac:dyDescent="0.25">
      <c r="A2864" s="1">
        <v>2856</v>
      </c>
      <c r="B2864" s="1" t="str">
        <f>"00837996"</f>
        <v>00837996</v>
      </c>
      <c r="C2864" s="1" t="s">
        <v>3</v>
      </c>
    </row>
    <row r="2865" spans="1:3" x14ac:dyDescent="0.25">
      <c r="A2865" s="1">
        <v>2857</v>
      </c>
      <c r="B2865" s="1" t="str">
        <f>"00838042"</f>
        <v>00838042</v>
      </c>
      <c r="C2865" s="1" t="s">
        <v>3</v>
      </c>
    </row>
    <row r="2866" spans="1:3" x14ac:dyDescent="0.25">
      <c r="A2866" s="1">
        <v>2858</v>
      </c>
      <c r="B2866" s="1" t="str">
        <f>"00838355"</f>
        <v>00838355</v>
      </c>
      <c r="C2866" s="1" t="s">
        <v>3</v>
      </c>
    </row>
    <row r="2867" spans="1:3" x14ac:dyDescent="0.25">
      <c r="A2867" s="1">
        <v>2859</v>
      </c>
      <c r="B2867" s="1" t="str">
        <f>"00838475"</f>
        <v>00838475</v>
      </c>
      <c r="C2867" s="1" t="s">
        <v>3</v>
      </c>
    </row>
    <row r="2868" spans="1:3" x14ac:dyDescent="0.25">
      <c r="A2868" s="1">
        <v>2860</v>
      </c>
      <c r="B2868" s="1" t="str">
        <f>"00838626"</f>
        <v>00838626</v>
      </c>
      <c r="C2868" s="1" t="s">
        <v>3</v>
      </c>
    </row>
    <row r="2869" spans="1:3" x14ac:dyDescent="0.25">
      <c r="A2869" s="1">
        <v>2861</v>
      </c>
      <c r="B2869" s="1" t="str">
        <f>"00838745"</f>
        <v>00838745</v>
      </c>
      <c r="C2869" s="1" t="s">
        <v>3</v>
      </c>
    </row>
    <row r="2870" spans="1:3" x14ac:dyDescent="0.25">
      <c r="A2870" s="1">
        <v>2862</v>
      </c>
      <c r="B2870" s="1" t="str">
        <f>"00838770"</f>
        <v>00838770</v>
      </c>
      <c r="C2870" s="1" t="s">
        <v>3</v>
      </c>
    </row>
    <row r="2871" spans="1:3" x14ac:dyDescent="0.25">
      <c r="A2871" s="1">
        <v>2863</v>
      </c>
      <c r="B2871" s="1" t="str">
        <f>"00839029"</f>
        <v>00839029</v>
      </c>
      <c r="C2871" s="1" t="s">
        <v>3</v>
      </c>
    </row>
    <row r="2872" spans="1:3" x14ac:dyDescent="0.25">
      <c r="A2872" s="1">
        <v>2864</v>
      </c>
      <c r="B2872" s="1" t="str">
        <f>"00839040"</f>
        <v>00839040</v>
      </c>
      <c r="C2872" s="1" t="s">
        <v>3</v>
      </c>
    </row>
    <row r="2873" spans="1:3" x14ac:dyDescent="0.25">
      <c r="A2873" s="1">
        <v>2865</v>
      </c>
      <c r="B2873" s="1" t="str">
        <f>"00839205"</f>
        <v>00839205</v>
      </c>
      <c r="C2873" s="1" t="s">
        <v>3</v>
      </c>
    </row>
    <row r="2874" spans="1:3" x14ac:dyDescent="0.25">
      <c r="A2874" s="1">
        <v>2866</v>
      </c>
      <c r="B2874" s="1" t="str">
        <f>"00839722"</f>
        <v>00839722</v>
      </c>
      <c r="C2874" s="1" t="s">
        <v>3</v>
      </c>
    </row>
    <row r="2875" spans="1:3" x14ac:dyDescent="0.25">
      <c r="A2875" s="1">
        <v>2867</v>
      </c>
      <c r="B2875" s="1" t="str">
        <f>"00839758"</f>
        <v>00839758</v>
      </c>
      <c r="C2875" s="1" t="s">
        <v>3</v>
      </c>
    </row>
    <row r="2876" spans="1:3" x14ac:dyDescent="0.25">
      <c r="A2876" s="1">
        <v>2868</v>
      </c>
      <c r="B2876" s="1" t="str">
        <f>"00839898"</f>
        <v>00839898</v>
      </c>
      <c r="C2876" s="1" t="s">
        <v>3</v>
      </c>
    </row>
    <row r="2877" spans="1:3" x14ac:dyDescent="0.25">
      <c r="A2877" s="1">
        <v>2869</v>
      </c>
      <c r="B2877" s="1" t="str">
        <f>"00839922"</f>
        <v>00839922</v>
      </c>
      <c r="C2877" s="1" t="s">
        <v>3</v>
      </c>
    </row>
    <row r="2878" spans="1:3" x14ac:dyDescent="0.25">
      <c r="A2878" s="1">
        <v>2870</v>
      </c>
      <c r="B2878" s="1" t="str">
        <f>"00839941"</f>
        <v>00839941</v>
      </c>
      <c r="C2878" s="1" t="s">
        <v>3</v>
      </c>
    </row>
    <row r="2879" spans="1:3" x14ac:dyDescent="0.25">
      <c r="A2879" s="1">
        <v>2871</v>
      </c>
      <c r="B2879" s="1" t="str">
        <f>"00839942"</f>
        <v>00839942</v>
      </c>
      <c r="C2879" s="1" t="s">
        <v>3</v>
      </c>
    </row>
    <row r="2880" spans="1:3" x14ac:dyDescent="0.25">
      <c r="A2880" s="1">
        <v>2872</v>
      </c>
      <c r="B2880" s="1" t="str">
        <f>"00840004"</f>
        <v>00840004</v>
      </c>
      <c r="C2880" s="1" t="s">
        <v>3</v>
      </c>
    </row>
    <row r="2881" spans="1:3" x14ac:dyDescent="0.25">
      <c r="A2881" s="1">
        <v>2873</v>
      </c>
      <c r="B2881" s="1" t="str">
        <f>"00840068"</f>
        <v>00840068</v>
      </c>
      <c r="C2881" s="1" t="s">
        <v>3</v>
      </c>
    </row>
    <row r="2882" spans="1:3" x14ac:dyDescent="0.25">
      <c r="A2882" s="1">
        <v>2874</v>
      </c>
      <c r="B2882" s="1" t="str">
        <f>"00840158"</f>
        <v>00840158</v>
      </c>
      <c r="C2882" s="1" t="s">
        <v>3</v>
      </c>
    </row>
    <row r="2883" spans="1:3" x14ac:dyDescent="0.25">
      <c r="A2883" s="1">
        <v>2875</v>
      </c>
      <c r="B2883" s="1" t="str">
        <f>"00840255"</f>
        <v>00840255</v>
      </c>
      <c r="C2883" s="1" t="s">
        <v>3</v>
      </c>
    </row>
    <row r="2884" spans="1:3" x14ac:dyDescent="0.25">
      <c r="A2884" s="1">
        <v>2876</v>
      </c>
      <c r="B2884" s="1" t="str">
        <f>"00840271"</f>
        <v>00840271</v>
      </c>
      <c r="C2884" s="1" t="s">
        <v>3</v>
      </c>
    </row>
    <row r="2885" spans="1:3" x14ac:dyDescent="0.25">
      <c r="A2885" s="1">
        <v>2877</v>
      </c>
      <c r="B2885" s="1" t="str">
        <f>"00840309"</f>
        <v>00840309</v>
      </c>
      <c r="C2885" s="1" t="s">
        <v>3</v>
      </c>
    </row>
    <row r="2886" spans="1:3" x14ac:dyDescent="0.25">
      <c r="A2886" s="1">
        <v>2878</v>
      </c>
      <c r="B2886" s="1" t="str">
        <f>"00840425"</f>
        <v>00840425</v>
      </c>
      <c r="C2886" s="1" t="s">
        <v>3</v>
      </c>
    </row>
    <row r="2887" spans="1:3" x14ac:dyDescent="0.25">
      <c r="A2887" s="1">
        <v>2879</v>
      </c>
      <c r="B2887" s="1" t="str">
        <f>"00840515"</f>
        <v>00840515</v>
      </c>
      <c r="C2887" s="1" t="s">
        <v>3</v>
      </c>
    </row>
    <row r="2888" spans="1:3" x14ac:dyDescent="0.25">
      <c r="A2888" s="1">
        <v>2880</v>
      </c>
      <c r="B2888" s="1" t="str">
        <f>"00840679"</f>
        <v>00840679</v>
      </c>
      <c r="C2888" s="1" t="s">
        <v>3</v>
      </c>
    </row>
    <row r="2889" spans="1:3" x14ac:dyDescent="0.25">
      <c r="A2889" s="1">
        <v>2881</v>
      </c>
      <c r="B2889" s="1" t="str">
        <f>"00840850"</f>
        <v>00840850</v>
      </c>
      <c r="C2889" s="1" t="s">
        <v>3</v>
      </c>
    </row>
    <row r="2890" spans="1:3" x14ac:dyDescent="0.25">
      <c r="A2890" s="1">
        <v>2882</v>
      </c>
      <c r="B2890" s="1" t="str">
        <f>"00840854"</f>
        <v>00840854</v>
      </c>
      <c r="C2890" s="1" t="s">
        <v>3</v>
      </c>
    </row>
    <row r="2891" spans="1:3" x14ac:dyDescent="0.25">
      <c r="A2891" s="1">
        <v>2883</v>
      </c>
      <c r="B2891" s="1" t="str">
        <f>"00840865"</f>
        <v>00840865</v>
      </c>
      <c r="C2891" s="1" t="s">
        <v>3</v>
      </c>
    </row>
    <row r="2892" spans="1:3" x14ac:dyDescent="0.25">
      <c r="A2892" s="1">
        <v>2884</v>
      </c>
      <c r="B2892" s="1" t="str">
        <f>"00840989"</f>
        <v>00840989</v>
      </c>
      <c r="C2892" s="1" t="s">
        <v>3</v>
      </c>
    </row>
    <row r="2893" spans="1:3" x14ac:dyDescent="0.25">
      <c r="A2893" s="1">
        <v>2885</v>
      </c>
      <c r="B2893" s="1" t="str">
        <f>"00841001"</f>
        <v>00841001</v>
      </c>
      <c r="C2893" s="1" t="s">
        <v>3</v>
      </c>
    </row>
    <row r="2894" spans="1:3" x14ac:dyDescent="0.25">
      <c r="A2894" s="1">
        <v>2886</v>
      </c>
      <c r="B2894" s="1" t="str">
        <f>"00841003"</f>
        <v>00841003</v>
      </c>
      <c r="C2894" s="1" t="s">
        <v>3</v>
      </c>
    </row>
    <row r="2895" spans="1:3" x14ac:dyDescent="0.25">
      <c r="A2895" s="1">
        <v>2887</v>
      </c>
      <c r="B2895" s="1" t="str">
        <f>"00841006"</f>
        <v>00841006</v>
      </c>
      <c r="C2895" s="1" t="s">
        <v>3</v>
      </c>
    </row>
    <row r="2896" spans="1:3" x14ac:dyDescent="0.25">
      <c r="A2896" s="1">
        <v>2888</v>
      </c>
      <c r="B2896" s="1" t="str">
        <f>"00841035"</f>
        <v>00841035</v>
      </c>
      <c r="C2896" s="1" t="s">
        <v>3</v>
      </c>
    </row>
    <row r="2897" spans="1:3" x14ac:dyDescent="0.25">
      <c r="A2897" s="1">
        <v>2889</v>
      </c>
      <c r="B2897" s="1" t="str">
        <f>"00841088"</f>
        <v>00841088</v>
      </c>
      <c r="C2897" s="1" t="s">
        <v>3</v>
      </c>
    </row>
    <row r="2898" spans="1:3" x14ac:dyDescent="0.25">
      <c r="A2898" s="1">
        <v>2890</v>
      </c>
      <c r="B2898" s="1" t="str">
        <f>"00841116"</f>
        <v>00841116</v>
      </c>
      <c r="C2898" s="1" t="s">
        <v>3</v>
      </c>
    </row>
    <row r="2899" spans="1:3" x14ac:dyDescent="0.25">
      <c r="A2899" s="1">
        <v>2891</v>
      </c>
      <c r="B2899" s="1" t="str">
        <f>"00841143"</f>
        <v>00841143</v>
      </c>
      <c r="C2899" s="1" t="s">
        <v>3</v>
      </c>
    </row>
    <row r="2900" spans="1:3" x14ac:dyDescent="0.25">
      <c r="A2900" s="1">
        <v>2892</v>
      </c>
      <c r="B2900" s="1" t="str">
        <f>"00841147"</f>
        <v>00841147</v>
      </c>
      <c r="C2900" s="1" t="s">
        <v>3</v>
      </c>
    </row>
    <row r="2901" spans="1:3" x14ac:dyDescent="0.25">
      <c r="A2901" s="1">
        <v>2893</v>
      </c>
      <c r="B2901" s="1" t="str">
        <f>"00841169"</f>
        <v>00841169</v>
      </c>
      <c r="C2901" s="1" t="s">
        <v>3</v>
      </c>
    </row>
    <row r="2902" spans="1:3" x14ac:dyDescent="0.25">
      <c r="A2902" s="1">
        <v>2894</v>
      </c>
      <c r="B2902" s="1" t="str">
        <f>"00841182"</f>
        <v>00841182</v>
      </c>
      <c r="C2902" s="1" t="s">
        <v>3</v>
      </c>
    </row>
    <row r="2903" spans="1:3" x14ac:dyDescent="0.25">
      <c r="A2903" s="1">
        <v>2895</v>
      </c>
      <c r="B2903" s="1" t="str">
        <f>"00841257"</f>
        <v>00841257</v>
      </c>
      <c r="C2903" s="1" t="s">
        <v>3</v>
      </c>
    </row>
    <row r="2904" spans="1:3" x14ac:dyDescent="0.25">
      <c r="A2904" s="1">
        <v>2896</v>
      </c>
      <c r="B2904" s="1" t="str">
        <f>"00841279"</f>
        <v>00841279</v>
      </c>
      <c r="C2904" s="1" t="s">
        <v>3</v>
      </c>
    </row>
    <row r="2905" spans="1:3" x14ac:dyDescent="0.25">
      <c r="A2905" s="1">
        <v>2897</v>
      </c>
      <c r="B2905" s="1" t="str">
        <f>"00841293"</f>
        <v>00841293</v>
      </c>
      <c r="C2905" s="1" t="s">
        <v>3</v>
      </c>
    </row>
    <row r="2906" spans="1:3" x14ac:dyDescent="0.25">
      <c r="A2906" s="1">
        <v>2898</v>
      </c>
      <c r="B2906" s="1" t="str">
        <f>"00841303"</f>
        <v>00841303</v>
      </c>
      <c r="C2906" s="1" t="s">
        <v>3</v>
      </c>
    </row>
    <row r="2907" spans="1:3" x14ac:dyDescent="0.25">
      <c r="A2907" s="1">
        <v>2899</v>
      </c>
      <c r="B2907" s="1" t="str">
        <f>"00841315"</f>
        <v>00841315</v>
      </c>
      <c r="C2907" s="1" t="s">
        <v>3</v>
      </c>
    </row>
    <row r="2908" spans="1:3" x14ac:dyDescent="0.25">
      <c r="A2908" s="1">
        <v>2900</v>
      </c>
      <c r="B2908" s="1" t="str">
        <f>"00841317"</f>
        <v>00841317</v>
      </c>
      <c r="C2908" s="1" t="s">
        <v>3</v>
      </c>
    </row>
    <row r="2909" spans="1:3" x14ac:dyDescent="0.25">
      <c r="A2909" s="1">
        <v>2901</v>
      </c>
      <c r="B2909" s="1" t="str">
        <f>"00841386"</f>
        <v>00841386</v>
      </c>
      <c r="C2909" s="1" t="s">
        <v>3</v>
      </c>
    </row>
    <row r="2910" spans="1:3" x14ac:dyDescent="0.25">
      <c r="A2910" s="1">
        <v>2902</v>
      </c>
      <c r="B2910" s="1" t="str">
        <f>"00841408"</f>
        <v>00841408</v>
      </c>
      <c r="C2910" s="1" t="s">
        <v>3</v>
      </c>
    </row>
    <row r="2911" spans="1:3" x14ac:dyDescent="0.25">
      <c r="A2911" s="1">
        <v>2903</v>
      </c>
      <c r="B2911" s="1" t="str">
        <f>"00841452"</f>
        <v>00841452</v>
      </c>
      <c r="C2911" s="1" t="s">
        <v>3</v>
      </c>
    </row>
    <row r="2912" spans="1:3" x14ac:dyDescent="0.25">
      <c r="A2912" s="1">
        <v>2904</v>
      </c>
      <c r="B2912" s="1" t="str">
        <f>"00841481"</f>
        <v>00841481</v>
      </c>
      <c r="C2912" s="1" t="s">
        <v>3</v>
      </c>
    </row>
    <row r="2913" spans="1:3" x14ac:dyDescent="0.25">
      <c r="A2913" s="1">
        <v>2905</v>
      </c>
      <c r="B2913" s="1" t="str">
        <f>"00841491"</f>
        <v>00841491</v>
      </c>
      <c r="C2913" s="1" t="s">
        <v>3</v>
      </c>
    </row>
    <row r="2914" spans="1:3" x14ac:dyDescent="0.25">
      <c r="A2914" s="1">
        <v>2906</v>
      </c>
      <c r="B2914" s="1" t="str">
        <f>"00841503"</f>
        <v>00841503</v>
      </c>
      <c r="C2914" s="1" t="s">
        <v>3</v>
      </c>
    </row>
    <row r="2915" spans="1:3" x14ac:dyDescent="0.25">
      <c r="A2915" s="1">
        <v>2907</v>
      </c>
      <c r="B2915" s="1" t="str">
        <f>"00841538"</f>
        <v>00841538</v>
      </c>
      <c r="C2915" s="1" t="s">
        <v>3</v>
      </c>
    </row>
    <row r="2916" spans="1:3" x14ac:dyDescent="0.25">
      <c r="A2916" s="1">
        <v>2908</v>
      </c>
      <c r="B2916" s="1" t="str">
        <f>"00841539"</f>
        <v>00841539</v>
      </c>
      <c r="C2916" s="1" t="s">
        <v>3</v>
      </c>
    </row>
    <row r="2917" spans="1:3" x14ac:dyDescent="0.25">
      <c r="A2917" s="1">
        <v>2909</v>
      </c>
      <c r="B2917" s="1" t="str">
        <f>"00841581"</f>
        <v>00841581</v>
      </c>
      <c r="C2917" s="1" t="s">
        <v>3</v>
      </c>
    </row>
    <row r="2918" spans="1:3" x14ac:dyDescent="0.25">
      <c r="A2918" s="1">
        <v>2910</v>
      </c>
      <c r="B2918" s="1" t="str">
        <f>"00841584"</f>
        <v>00841584</v>
      </c>
      <c r="C2918" s="1" t="s">
        <v>3</v>
      </c>
    </row>
    <row r="2919" spans="1:3" x14ac:dyDescent="0.25">
      <c r="A2919" s="1">
        <v>2911</v>
      </c>
      <c r="B2919" s="1" t="str">
        <f>"00841593"</f>
        <v>00841593</v>
      </c>
      <c r="C2919" s="1" t="s">
        <v>3</v>
      </c>
    </row>
    <row r="2920" spans="1:3" x14ac:dyDescent="0.25">
      <c r="A2920" s="1">
        <v>2912</v>
      </c>
      <c r="B2920" s="1" t="str">
        <f>"00841609"</f>
        <v>00841609</v>
      </c>
      <c r="C2920" s="1" t="s">
        <v>3</v>
      </c>
    </row>
    <row r="2921" spans="1:3" x14ac:dyDescent="0.25">
      <c r="A2921" s="1">
        <v>2913</v>
      </c>
      <c r="B2921" s="1" t="str">
        <f>"00841629"</f>
        <v>00841629</v>
      </c>
      <c r="C2921" s="1" t="s">
        <v>3</v>
      </c>
    </row>
    <row r="2922" spans="1:3" x14ac:dyDescent="0.25">
      <c r="A2922" s="1">
        <v>2914</v>
      </c>
      <c r="B2922" s="1" t="str">
        <f>"00841641"</f>
        <v>00841641</v>
      </c>
      <c r="C2922" s="1" t="s">
        <v>3</v>
      </c>
    </row>
    <row r="2923" spans="1:3" x14ac:dyDescent="0.25">
      <c r="A2923" s="1">
        <v>2915</v>
      </c>
      <c r="B2923" s="1" t="str">
        <f>"00841646"</f>
        <v>00841646</v>
      </c>
      <c r="C2923" s="1" t="s">
        <v>3</v>
      </c>
    </row>
    <row r="2924" spans="1:3" x14ac:dyDescent="0.25">
      <c r="A2924" s="1">
        <v>2916</v>
      </c>
      <c r="B2924" s="1" t="str">
        <f>"00841656"</f>
        <v>00841656</v>
      </c>
      <c r="C2924" s="1" t="s">
        <v>3</v>
      </c>
    </row>
    <row r="2925" spans="1:3" x14ac:dyDescent="0.25">
      <c r="A2925" s="1">
        <v>2917</v>
      </c>
      <c r="B2925" s="1" t="str">
        <f>"00841670"</f>
        <v>00841670</v>
      </c>
      <c r="C2925" s="1" t="s">
        <v>3</v>
      </c>
    </row>
    <row r="2926" spans="1:3" x14ac:dyDescent="0.25">
      <c r="A2926" s="1">
        <v>2918</v>
      </c>
      <c r="B2926" s="1" t="str">
        <f>"00841732"</f>
        <v>00841732</v>
      </c>
      <c r="C2926" s="1" t="s">
        <v>3</v>
      </c>
    </row>
    <row r="2927" spans="1:3" x14ac:dyDescent="0.25">
      <c r="A2927" s="1">
        <v>2919</v>
      </c>
      <c r="B2927" s="1" t="str">
        <f>"00841756"</f>
        <v>00841756</v>
      </c>
      <c r="C2927" s="1" t="s">
        <v>3</v>
      </c>
    </row>
    <row r="2928" spans="1:3" x14ac:dyDescent="0.25">
      <c r="A2928" s="1">
        <v>2920</v>
      </c>
      <c r="B2928" s="1" t="str">
        <f>"00841767"</f>
        <v>00841767</v>
      </c>
      <c r="C2928" s="1" t="s">
        <v>3</v>
      </c>
    </row>
    <row r="2929" spans="1:3" x14ac:dyDescent="0.25">
      <c r="A2929" s="1">
        <v>2921</v>
      </c>
      <c r="B2929" s="1" t="str">
        <f>"00841816"</f>
        <v>00841816</v>
      </c>
      <c r="C2929" s="1" t="s">
        <v>3</v>
      </c>
    </row>
    <row r="2930" spans="1:3" x14ac:dyDescent="0.25">
      <c r="A2930" s="1">
        <v>2922</v>
      </c>
      <c r="B2930" s="1" t="str">
        <f>"00841818"</f>
        <v>00841818</v>
      </c>
      <c r="C2930" s="1" t="s">
        <v>3</v>
      </c>
    </row>
    <row r="2931" spans="1:3" x14ac:dyDescent="0.25">
      <c r="A2931" s="1">
        <v>2923</v>
      </c>
      <c r="B2931" s="1" t="str">
        <f>"00841843"</f>
        <v>00841843</v>
      </c>
      <c r="C2931" s="1" t="s">
        <v>3</v>
      </c>
    </row>
    <row r="2932" spans="1:3" x14ac:dyDescent="0.25">
      <c r="A2932" s="1">
        <v>2924</v>
      </c>
      <c r="B2932" s="1" t="str">
        <f>"00841879"</f>
        <v>00841879</v>
      </c>
      <c r="C2932" s="1" t="s">
        <v>3</v>
      </c>
    </row>
    <row r="2933" spans="1:3" x14ac:dyDescent="0.25">
      <c r="A2933" s="1">
        <v>2925</v>
      </c>
      <c r="B2933" s="1" t="str">
        <f>"00841947"</f>
        <v>00841947</v>
      </c>
      <c r="C2933" s="1" t="s">
        <v>3</v>
      </c>
    </row>
    <row r="2934" spans="1:3" x14ac:dyDescent="0.25">
      <c r="A2934" s="1">
        <v>2926</v>
      </c>
      <c r="B2934" s="1" t="str">
        <f>"00841971"</f>
        <v>00841971</v>
      </c>
      <c r="C2934" s="1" t="s">
        <v>3</v>
      </c>
    </row>
    <row r="2935" spans="1:3" x14ac:dyDescent="0.25">
      <c r="A2935" s="1">
        <v>2927</v>
      </c>
      <c r="B2935" s="1" t="str">
        <f>"00842011"</f>
        <v>00842011</v>
      </c>
      <c r="C2935" s="1" t="s">
        <v>3</v>
      </c>
    </row>
    <row r="2936" spans="1:3" x14ac:dyDescent="0.25">
      <c r="A2936" s="1">
        <v>2928</v>
      </c>
      <c r="B2936" s="1" t="str">
        <f>"00842015"</f>
        <v>00842015</v>
      </c>
      <c r="C2936" s="1" t="s">
        <v>3</v>
      </c>
    </row>
    <row r="2937" spans="1:3" x14ac:dyDescent="0.25">
      <c r="A2937" s="1">
        <v>2929</v>
      </c>
      <c r="B2937" s="1" t="str">
        <f>"00842037"</f>
        <v>00842037</v>
      </c>
      <c r="C2937" s="1" t="s">
        <v>3</v>
      </c>
    </row>
    <row r="2938" spans="1:3" x14ac:dyDescent="0.25">
      <c r="A2938" s="1">
        <v>2930</v>
      </c>
      <c r="B2938" s="1" t="str">
        <f>"00842118"</f>
        <v>00842118</v>
      </c>
      <c r="C2938" s="1" t="s">
        <v>3</v>
      </c>
    </row>
    <row r="2939" spans="1:3" x14ac:dyDescent="0.25">
      <c r="A2939" s="1">
        <v>2931</v>
      </c>
      <c r="B2939" s="1" t="str">
        <f>"00842241"</f>
        <v>00842241</v>
      </c>
      <c r="C2939" s="1" t="s">
        <v>3</v>
      </c>
    </row>
    <row r="2940" spans="1:3" x14ac:dyDescent="0.25">
      <c r="A2940" s="1">
        <v>2932</v>
      </c>
      <c r="B2940" s="1" t="str">
        <f>"00842264"</f>
        <v>00842264</v>
      </c>
      <c r="C2940" s="1" t="s">
        <v>3</v>
      </c>
    </row>
    <row r="2941" spans="1:3" x14ac:dyDescent="0.25">
      <c r="A2941" s="1">
        <v>2933</v>
      </c>
      <c r="B2941" s="1" t="str">
        <f>"00842344"</f>
        <v>00842344</v>
      </c>
      <c r="C2941" s="1" t="s">
        <v>3</v>
      </c>
    </row>
    <row r="2942" spans="1:3" x14ac:dyDescent="0.25">
      <c r="A2942" s="1">
        <v>2934</v>
      </c>
      <c r="B2942" s="1" t="str">
        <f>"00842360"</f>
        <v>00842360</v>
      </c>
      <c r="C2942" s="1" t="s">
        <v>3</v>
      </c>
    </row>
    <row r="2943" spans="1:3" x14ac:dyDescent="0.25">
      <c r="A2943" s="1">
        <v>2935</v>
      </c>
      <c r="B2943" s="1" t="str">
        <f>"00842374"</f>
        <v>00842374</v>
      </c>
      <c r="C2943" s="1" t="s">
        <v>3</v>
      </c>
    </row>
    <row r="2944" spans="1:3" x14ac:dyDescent="0.25">
      <c r="A2944" s="1">
        <v>2936</v>
      </c>
      <c r="B2944" s="1" t="str">
        <f>"00842856"</f>
        <v>00842856</v>
      </c>
      <c r="C2944" s="1" t="s">
        <v>3</v>
      </c>
    </row>
    <row r="2945" spans="1:3" x14ac:dyDescent="0.25">
      <c r="A2945" s="1">
        <v>2937</v>
      </c>
      <c r="B2945" s="1" t="str">
        <f>"00842992"</f>
        <v>00842992</v>
      </c>
      <c r="C2945" s="1" t="s">
        <v>3</v>
      </c>
    </row>
    <row r="2946" spans="1:3" x14ac:dyDescent="0.25">
      <c r="A2946" s="1">
        <v>2938</v>
      </c>
      <c r="B2946" s="1" t="str">
        <f>"00843003"</f>
        <v>00843003</v>
      </c>
      <c r="C2946" s="1" t="s">
        <v>3</v>
      </c>
    </row>
    <row r="2947" spans="1:3" x14ac:dyDescent="0.25">
      <c r="A2947" s="1">
        <v>2939</v>
      </c>
      <c r="B2947" s="1" t="str">
        <f>"00843047"</f>
        <v>00843047</v>
      </c>
      <c r="C2947" s="1" t="s">
        <v>3</v>
      </c>
    </row>
    <row r="2948" spans="1:3" x14ac:dyDescent="0.25">
      <c r="A2948" s="1">
        <v>2940</v>
      </c>
      <c r="B2948" s="1" t="str">
        <f>"00843187"</f>
        <v>00843187</v>
      </c>
      <c r="C2948" s="1" t="s">
        <v>3</v>
      </c>
    </row>
    <row r="2949" spans="1:3" x14ac:dyDescent="0.25">
      <c r="A2949" s="1">
        <v>2941</v>
      </c>
      <c r="B2949" s="1" t="str">
        <f>"00843196"</f>
        <v>00843196</v>
      </c>
      <c r="C2949" s="1" t="s">
        <v>3</v>
      </c>
    </row>
    <row r="2950" spans="1:3" x14ac:dyDescent="0.25">
      <c r="A2950" s="1">
        <v>2942</v>
      </c>
      <c r="B2950" s="1" t="str">
        <f>"00843229"</f>
        <v>00843229</v>
      </c>
      <c r="C2950" s="1" t="s">
        <v>3</v>
      </c>
    </row>
    <row r="2951" spans="1:3" x14ac:dyDescent="0.25">
      <c r="A2951" s="1">
        <v>2943</v>
      </c>
      <c r="B2951" s="1" t="str">
        <f>"00843307"</f>
        <v>00843307</v>
      </c>
      <c r="C2951" s="1" t="s">
        <v>3</v>
      </c>
    </row>
    <row r="2952" spans="1:3" x14ac:dyDescent="0.25">
      <c r="A2952" s="1">
        <v>2944</v>
      </c>
      <c r="B2952" s="1" t="str">
        <f>"00843316"</f>
        <v>00843316</v>
      </c>
      <c r="C2952" s="1" t="s">
        <v>3</v>
      </c>
    </row>
    <row r="2953" spans="1:3" x14ac:dyDescent="0.25">
      <c r="A2953" s="1">
        <v>2945</v>
      </c>
      <c r="B2953" s="1" t="str">
        <f>"00843335"</f>
        <v>00843335</v>
      </c>
      <c r="C2953" s="1" t="s">
        <v>3</v>
      </c>
    </row>
    <row r="2954" spans="1:3" x14ac:dyDescent="0.25">
      <c r="A2954" s="1">
        <v>2946</v>
      </c>
      <c r="B2954" s="1" t="str">
        <f>"00843336"</f>
        <v>00843336</v>
      </c>
      <c r="C2954" s="1" t="s">
        <v>3</v>
      </c>
    </row>
    <row r="2955" spans="1:3" x14ac:dyDescent="0.25">
      <c r="A2955" s="1">
        <v>2947</v>
      </c>
      <c r="B2955" s="1" t="str">
        <f>"00843417"</f>
        <v>00843417</v>
      </c>
      <c r="C2955" s="1" t="s">
        <v>3</v>
      </c>
    </row>
    <row r="2956" spans="1:3" x14ac:dyDescent="0.25">
      <c r="A2956" s="1">
        <v>2948</v>
      </c>
      <c r="B2956" s="1" t="str">
        <f>"00843464"</f>
        <v>00843464</v>
      </c>
      <c r="C2956" s="1" t="s">
        <v>3</v>
      </c>
    </row>
    <row r="2957" spans="1:3" x14ac:dyDescent="0.25">
      <c r="A2957" s="1">
        <v>2949</v>
      </c>
      <c r="B2957" s="1" t="str">
        <f>"00843480"</f>
        <v>00843480</v>
      </c>
      <c r="C2957" s="1" t="s">
        <v>3</v>
      </c>
    </row>
    <row r="2958" spans="1:3" x14ac:dyDescent="0.25">
      <c r="A2958" s="1">
        <v>2950</v>
      </c>
      <c r="B2958" s="1" t="str">
        <f>"00843509"</f>
        <v>00843509</v>
      </c>
      <c r="C2958" s="1" t="s">
        <v>3</v>
      </c>
    </row>
    <row r="2959" spans="1:3" x14ac:dyDescent="0.25">
      <c r="A2959" s="1">
        <v>2951</v>
      </c>
      <c r="B2959" s="1" t="str">
        <f>"00843538"</f>
        <v>00843538</v>
      </c>
      <c r="C2959" s="1" t="s">
        <v>3</v>
      </c>
    </row>
    <row r="2960" spans="1:3" x14ac:dyDescent="0.25">
      <c r="A2960" s="1">
        <v>2952</v>
      </c>
      <c r="B2960" s="1" t="str">
        <f>"00843539"</f>
        <v>00843539</v>
      </c>
      <c r="C2960" s="1" t="s">
        <v>3</v>
      </c>
    </row>
    <row r="2961" spans="1:3" x14ac:dyDescent="0.25">
      <c r="A2961" s="1">
        <v>2953</v>
      </c>
      <c r="B2961" s="1" t="str">
        <f>"00843567"</f>
        <v>00843567</v>
      </c>
      <c r="C2961" s="1" t="s">
        <v>3</v>
      </c>
    </row>
    <row r="2962" spans="1:3" x14ac:dyDescent="0.25">
      <c r="A2962" s="1">
        <v>2954</v>
      </c>
      <c r="B2962" s="1" t="str">
        <f>"00843640"</f>
        <v>00843640</v>
      </c>
      <c r="C2962" s="1" t="s">
        <v>3</v>
      </c>
    </row>
    <row r="2963" spans="1:3" x14ac:dyDescent="0.25">
      <c r="A2963" s="1">
        <v>2955</v>
      </c>
      <c r="B2963" s="1" t="str">
        <f>"00843647"</f>
        <v>00843647</v>
      </c>
      <c r="C2963" s="1" t="s">
        <v>3</v>
      </c>
    </row>
    <row r="2964" spans="1:3" x14ac:dyDescent="0.25">
      <c r="A2964" s="1">
        <v>2956</v>
      </c>
      <c r="B2964" s="1" t="str">
        <f>"00843750"</f>
        <v>00843750</v>
      </c>
      <c r="C2964" s="1" t="s">
        <v>3</v>
      </c>
    </row>
    <row r="2965" spans="1:3" x14ac:dyDescent="0.25">
      <c r="A2965" s="1">
        <v>2957</v>
      </c>
      <c r="B2965" s="1" t="str">
        <f>"00843763"</f>
        <v>00843763</v>
      </c>
      <c r="C2965" s="1" t="s">
        <v>3</v>
      </c>
    </row>
    <row r="2966" spans="1:3" x14ac:dyDescent="0.25">
      <c r="A2966" s="1">
        <v>2958</v>
      </c>
      <c r="B2966" s="1" t="str">
        <f>"00843863"</f>
        <v>00843863</v>
      </c>
      <c r="C2966" s="1" t="s">
        <v>3</v>
      </c>
    </row>
    <row r="2967" spans="1:3" x14ac:dyDescent="0.25">
      <c r="A2967" s="1">
        <v>2959</v>
      </c>
      <c r="B2967" s="1" t="str">
        <f>"00843899"</f>
        <v>00843899</v>
      </c>
      <c r="C2967" s="1" t="s">
        <v>3</v>
      </c>
    </row>
    <row r="2968" spans="1:3" x14ac:dyDescent="0.25">
      <c r="A2968" s="1">
        <v>2960</v>
      </c>
      <c r="B2968" s="1" t="str">
        <f>"00843903"</f>
        <v>00843903</v>
      </c>
      <c r="C2968" s="1" t="s">
        <v>3</v>
      </c>
    </row>
    <row r="2969" spans="1:3" x14ac:dyDescent="0.25">
      <c r="A2969" s="1">
        <v>2961</v>
      </c>
      <c r="B2969" s="1" t="str">
        <f>"00843923"</f>
        <v>00843923</v>
      </c>
      <c r="C2969" s="1" t="s">
        <v>3</v>
      </c>
    </row>
    <row r="2970" spans="1:3" x14ac:dyDescent="0.25">
      <c r="A2970" s="1">
        <v>2962</v>
      </c>
      <c r="B2970" s="1" t="str">
        <f>"00844036"</f>
        <v>00844036</v>
      </c>
      <c r="C2970" s="1" t="s">
        <v>3</v>
      </c>
    </row>
    <row r="2971" spans="1:3" x14ac:dyDescent="0.25">
      <c r="A2971" s="1">
        <v>2963</v>
      </c>
      <c r="B2971" s="1" t="str">
        <f>"00844119"</f>
        <v>00844119</v>
      </c>
      <c r="C2971" s="1" t="s">
        <v>3</v>
      </c>
    </row>
    <row r="2972" spans="1:3" x14ac:dyDescent="0.25">
      <c r="A2972" s="1">
        <v>2964</v>
      </c>
      <c r="B2972" s="1" t="str">
        <f>"00844155"</f>
        <v>00844155</v>
      </c>
      <c r="C2972" s="1" t="s">
        <v>3</v>
      </c>
    </row>
    <row r="2973" spans="1:3" x14ac:dyDescent="0.25">
      <c r="A2973" s="1">
        <v>2965</v>
      </c>
      <c r="B2973" s="1" t="str">
        <f>"00844167"</f>
        <v>00844167</v>
      </c>
      <c r="C2973" s="1" t="s">
        <v>3</v>
      </c>
    </row>
    <row r="2974" spans="1:3" x14ac:dyDescent="0.25">
      <c r="A2974" s="1">
        <v>2966</v>
      </c>
      <c r="B2974" s="1" t="str">
        <f>"00844189"</f>
        <v>00844189</v>
      </c>
      <c r="C2974" s="1" t="s">
        <v>3</v>
      </c>
    </row>
    <row r="2975" spans="1:3" x14ac:dyDescent="0.25">
      <c r="A2975" s="1">
        <v>2967</v>
      </c>
      <c r="B2975" s="1" t="str">
        <f>"00844247"</f>
        <v>00844247</v>
      </c>
      <c r="C2975" s="1" t="s">
        <v>3</v>
      </c>
    </row>
    <row r="2976" spans="1:3" x14ac:dyDescent="0.25">
      <c r="A2976" s="1">
        <v>2968</v>
      </c>
      <c r="B2976" s="1" t="str">
        <f>"00844271"</f>
        <v>00844271</v>
      </c>
      <c r="C2976" s="1" t="s">
        <v>3</v>
      </c>
    </row>
    <row r="2977" spans="1:3" x14ac:dyDescent="0.25">
      <c r="A2977" s="1">
        <v>2969</v>
      </c>
      <c r="B2977" s="1" t="str">
        <f>"00844358"</f>
        <v>00844358</v>
      </c>
      <c r="C2977" s="1" t="s">
        <v>3</v>
      </c>
    </row>
    <row r="2978" spans="1:3" x14ac:dyDescent="0.25">
      <c r="A2978" s="1">
        <v>2970</v>
      </c>
      <c r="B2978" s="1" t="str">
        <f>"00844360"</f>
        <v>00844360</v>
      </c>
      <c r="C2978" s="1" t="s">
        <v>3</v>
      </c>
    </row>
    <row r="2979" spans="1:3" x14ac:dyDescent="0.25">
      <c r="A2979" s="1">
        <v>2971</v>
      </c>
      <c r="B2979" s="1" t="str">
        <f>"00844365"</f>
        <v>00844365</v>
      </c>
      <c r="C2979" s="1" t="s">
        <v>3</v>
      </c>
    </row>
    <row r="2980" spans="1:3" x14ac:dyDescent="0.25">
      <c r="A2980" s="1">
        <v>2972</v>
      </c>
      <c r="B2980" s="1" t="str">
        <f>"00844383"</f>
        <v>00844383</v>
      </c>
      <c r="C2980" s="1" t="s">
        <v>3</v>
      </c>
    </row>
    <row r="2981" spans="1:3" x14ac:dyDescent="0.25">
      <c r="A2981" s="1">
        <v>2973</v>
      </c>
      <c r="B2981" s="1" t="str">
        <f>"00844389"</f>
        <v>00844389</v>
      </c>
      <c r="C2981" s="1" t="s">
        <v>3</v>
      </c>
    </row>
    <row r="2982" spans="1:3" x14ac:dyDescent="0.25">
      <c r="A2982" s="1">
        <v>2974</v>
      </c>
      <c r="B2982" s="1" t="str">
        <f>"00844400"</f>
        <v>00844400</v>
      </c>
      <c r="C2982" s="1" t="s">
        <v>3</v>
      </c>
    </row>
    <row r="2983" spans="1:3" x14ac:dyDescent="0.25">
      <c r="A2983" s="1">
        <v>2975</v>
      </c>
      <c r="B2983" s="1" t="str">
        <f>"00844407"</f>
        <v>00844407</v>
      </c>
      <c r="C2983" s="1" t="s">
        <v>3</v>
      </c>
    </row>
    <row r="2984" spans="1:3" x14ac:dyDescent="0.25">
      <c r="A2984" s="1">
        <v>2976</v>
      </c>
      <c r="B2984" s="1" t="str">
        <f>"00844453"</f>
        <v>00844453</v>
      </c>
      <c r="C2984" s="1" t="s">
        <v>3</v>
      </c>
    </row>
    <row r="2985" spans="1:3" x14ac:dyDescent="0.25">
      <c r="A2985" s="1">
        <v>2977</v>
      </c>
      <c r="B2985" s="1" t="str">
        <f>"00844494"</f>
        <v>00844494</v>
      </c>
      <c r="C2985" s="1" t="s">
        <v>3</v>
      </c>
    </row>
    <row r="2986" spans="1:3" x14ac:dyDescent="0.25">
      <c r="A2986" s="1">
        <v>2978</v>
      </c>
      <c r="B2986" s="1" t="str">
        <f>"00844498"</f>
        <v>00844498</v>
      </c>
      <c r="C2986" s="1" t="s">
        <v>3</v>
      </c>
    </row>
    <row r="2987" spans="1:3" x14ac:dyDescent="0.25">
      <c r="A2987" s="1">
        <v>2979</v>
      </c>
      <c r="B2987" s="1" t="str">
        <f>"00844515"</f>
        <v>00844515</v>
      </c>
      <c r="C2987" s="1" t="s">
        <v>3</v>
      </c>
    </row>
    <row r="2988" spans="1:3" x14ac:dyDescent="0.25">
      <c r="A2988" s="1">
        <v>2980</v>
      </c>
      <c r="B2988" s="1" t="str">
        <f>"00844580"</f>
        <v>00844580</v>
      </c>
      <c r="C2988" s="1" t="s">
        <v>3</v>
      </c>
    </row>
    <row r="2989" spans="1:3" x14ac:dyDescent="0.25">
      <c r="A2989" s="1">
        <v>2981</v>
      </c>
      <c r="B2989" s="1" t="str">
        <f>"00844610"</f>
        <v>00844610</v>
      </c>
      <c r="C2989" s="1" t="s">
        <v>3</v>
      </c>
    </row>
    <row r="2990" spans="1:3" x14ac:dyDescent="0.25">
      <c r="A2990" s="1">
        <v>2982</v>
      </c>
      <c r="B2990" s="1" t="str">
        <f>"00844611"</f>
        <v>00844611</v>
      </c>
      <c r="C2990" s="1" t="s">
        <v>3</v>
      </c>
    </row>
    <row r="2991" spans="1:3" x14ac:dyDescent="0.25">
      <c r="A2991" s="1">
        <v>2983</v>
      </c>
      <c r="B2991" s="1" t="str">
        <f>"00844678"</f>
        <v>00844678</v>
      </c>
      <c r="C2991" s="1" t="s">
        <v>3</v>
      </c>
    </row>
    <row r="2992" spans="1:3" x14ac:dyDescent="0.25">
      <c r="A2992" s="1">
        <v>2984</v>
      </c>
      <c r="B2992" s="1" t="str">
        <f>"00844680"</f>
        <v>00844680</v>
      </c>
      <c r="C2992" s="1" t="s">
        <v>3</v>
      </c>
    </row>
    <row r="2993" spans="1:3" x14ac:dyDescent="0.25">
      <c r="A2993" s="1">
        <v>2985</v>
      </c>
      <c r="B2993" s="1" t="str">
        <f>"00844727"</f>
        <v>00844727</v>
      </c>
      <c r="C2993" s="1" t="s">
        <v>3</v>
      </c>
    </row>
    <row r="2994" spans="1:3" x14ac:dyDescent="0.25">
      <c r="A2994" s="1">
        <v>2986</v>
      </c>
      <c r="B2994" s="1" t="str">
        <f>"00844736"</f>
        <v>00844736</v>
      </c>
      <c r="C2994" s="1" t="s">
        <v>3</v>
      </c>
    </row>
    <row r="2995" spans="1:3" x14ac:dyDescent="0.25">
      <c r="A2995" s="1">
        <v>2987</v>
      </c>
      <c r="B2995" s="1" t="str">
        <f>"00844738"</f>
        <v>00844738</v>
      </c>
      <c r="C2995" s="1" t="s">
        <v>3</v>
      </c>
    </row>
    <row r="2996" spans="1:3" x14ac:dyDescent="0.25">
      <c r="A2996" s="1">
        <v>2988</v>
      </c>
      <c r="B2996" s="1" t="str">
        <f>"00844743"</f>
        <v>00844743</v>
      </c>
      <c r="C2996" s="1" t="s">
        <v>3</v>
      </c>
    </row>
    <row r="2997" spans="1:3" x14ac:dyDescent="0.25">
      <c r="A2997" s="1">
        <v>2989</v>
      </c>
      <c r="B2997" s="1" t="str">
        <f>"00844802"</f>
        <v>00844802</v>
      </c>
      <c r="C2997" s="1" t="s">
        <v>3</v>
      </c>
    </row>
    <row r="2998" spans="1:3" x14ac:dyDescent="0.25">
      <c r="A2998" s="1">
        <v>2990</v>
      </c>
      <c r="B2998" s="1" t="str">
        <f>"00844803"</f>
        <v>00844803</v>
      </c>
      <c r="C2998" s="1" t="s">
        <v>3</v>
      </c>
    </row>
    <row r="2999" spans="1:3" x14ac:dyDescent="0.25">
      <c r="A2999" s="1">
        <v>2991</v>
      </c>
      <c r="B2999" s="1" t="str">
        <f>"00844866"</f>
        <v>00844866</v>
      </c>
      <c r="C2999" s="1" t="s">
        <v>3</v>
      </c>
    </row>
    <row r="3000" spans="1:3" x14ac:dyDescent="0.25">
      <c r="A3000" s="1">
        <v>2992</v>
      </c>
      <c r="B3000" s="1" t="str">
        <f>"00844885"</f>
        <v>00844885</v>
      </c>
      <c r="C3000" s="1" t="s">
        <v>3</v>
      </c>
    </row>
    <row r="3001" spans="1:3" x14ac:dyDescent="0.25">
      <c r="A3001" s="1">
        <v>2993</v>
      </c>
      <c r="B3001" s="1" t="str">
        <f>"00844913"</f>
        <v>00844913</v>
      </c>
      <c r="C3001" s="1" t="s">
        <v>3</v>
      </c>
    </row>
    <row r="3002" spans="1:3" x14ac:dyDescent="0.25">
      <c r="A3002" s="1">
        <v>2994</v>
      </c>
      <c r="B3002" s="1" t="str">
        <f>"00844919"</f>
        <v>00844919</v>
      </c>
      <c r="C3002" s="1" t="s">
        <v>3</v>
      </c>
    </row>
    <row r="3003" spans="1:3" x14ac:dyDescent="0.25">
      <c r="A3003" s="1">
        <v>2995</v>
      </c>
      <c r="B3003" s="1" t="str">
        <f>"00845005"</f>
        <v>00845005</v>
      </c>
      <c r="C3003" s="1" t="s">
        <v>3</v>
      </c>
    </row>
    <row r="3004" spans="1:3" x14ac:dyDescent="0.25">
      <c r="A3004" s="1">
        <v>2996</v>
      </c>
      <c r="B3004" s="1" t="str">
        <f>"00845032"</f>
        <v>00845032</v>
      </c>
      <c r="C3004" s="1" t="s">
        <v>3</v>
      </c>
    </row>
    <row r="3005" spans="1:3" x14ac:dyDescent="0.25">
      <c r="A3005" s="1">
        <v>2997</v>
      </c>
      <c r="B3005" s="1" t="str">
        <f>"00845092"</f>
        <v>00845092</v>
      </c>
      <c r="C3005" s="1" t="s">
        <v>3</v>
      </c>
    </row>
    <row r="3006" spans="1:3" x14ac:dyDescent="0.25">
      <c r="A3006" s="1">
        <v>2998</v>
      </c>
      <c r="B3006" s="1" t="str">
        <f>"00845123"</f>
        <v>00845123</v>
      </c>
      <c r="C3006" s="1" t="s">
        <v>3</v>
      </c>
    </row>
    <row r="3007" spans="1:3" x14ac:dyDescent="0.25">
      <c r="A3007" s="1">
        <v>2999</v>
      </c>
      <c r="B3007" s="1" t="str">
        <f>"00845143"</f>
        <v>00845143</v>
      </c>
      <c r="C3007" s="1" t="s">
        <v>3</v>
      </c>
    </row>
    <row r="3008" spans="1:3" x14ac:dyDescent="0.25">
      <c r="A3008" s="1">
        <v>3000</v>
      </c>
      <c r="B3008" s="1" t="str">
        <f>"00845168"</f>
        <v>00845168</v>
      </c>
      <c r="C3008" s="1" t="s">
        <v>3</v>
      </c>
    </row>
    <row r="3009" spans="1:3" x14ac:dyDescent="0.25">
      <c r="A3009" s="1">
        <v>3001</v>
      </c>
      <c r="B3009" s="1" t="str">
        <f>"00845170"</f>
        <v>00845170</v>
      </c>
      <c r="C3009" s="1" t="s">
        <v>3</v>
      </c>
    </row>
    <row r="3010" spans="1:3" x14ac:dyDescent="0.25">
      <c r="A3010" s="1">
        <v>3002</v>
      </c>
      <c r="B3010" s="1" t="str">
        <f>"00845261"</f>
        <v>00845261</v>
      </c>
      <c r="C3010" s="1" t="s">
        <v>3</v>
      </c>
    </row>
    <row r="3011" spans="1:3" x14ac:dyDescent="0.25">
      <c r="A3011" s="1">
        <v>3003</v>
      </c>
      <c r="B3011" s="1" t="str">
        <f>"00845262"</f>
        <v>00845262</v>
      </c>
      <c r="C3011" s="1" t="s">
        <v>3</v>
      </c>
    </row>
    <row r="3012" spans="1:3" x14ac:dyDescent="0.25">
      <c r="A3012" s="1">
        <v>3004</v>
      </c>
      <c r="B3012" s="1" t="str">
        <f>"00845286"</f>
        <v>00845286</v>
      </c>
      <c r="C3012" s="1" t="s">
        <v>3</v>
      </c>
    </row>
    <row r="3013" spans="1:3" x14ac:dyDescent="0.25">
      <c r="A3013" s="1">
        <v>3005</v>
      </c>
      <c r="B3013" s="1" t="str">
        <f>"00845292"</f>
        <v>00845292</v>
      </c>
      <c r="C3013" s="1" t="s">
        <v>3</v>
      </c>
    </row>
    <row r="3014" spans="1:3" x14ac:dyDescent="0.25">
      <c r="A3014" s="1">
        <v>3006</v>
      </c>
      <c r="B3014" s="1" t="str">
        <f>"00845304"</f>
        <v>00845304</v>
      </c>
      <c r="C3014" s="1" t="s">
        <v>3</v>
      </c>
    </row>
    <row r="3015" spans="1:3" x14ac:dyDescent="0.25">
      <c r="A3015" s="1">
        <v>3007</v>
      </c>
      <c r="B3015" s="1" t="str">
        <f>"00845338"</f>
        <v>00845338</v>
      </c>
      <c r="C3015" s="1" t="s">
        <v>3</v>
      </c>
    </row>
    <row r="3016" spans="1:3" x14ac:dyDescent="0.25">
      <c r="A3016" s="1">
        <v>3008</v>
      </c>
      <c r="B3016" s="1" t="str">
        <f>"00845451"</f>
        <v>00845451</v>
      </c>
      <c r="C3016" s="1" t="s">
        <v>3</v>
      </c>
    </row>
    <row r="3017" spans="1:3" x14ac:dyDescent="0.25">
      <c r="A3017" s="1">
        <v>3009</v>
      </c>
      <c r="B3017" s="1" t="str">
        <f>"00845484"</f>
        <v>00845484</v>
      </c>
      <c r="C3017" s="1" t="s">
        <v>3</v>
      </c>
    </row>
    <row r="3018" spans="1:3" x14ac:dyDescent="0.25">
      <c r="A3018" s="1">
        <v>3010</v>
      </c>
      <c r="B3018" s="1" t="str">
        <f>"00845492"</f>
        <v>00845492</v>
      </c>
      <c r="C3018" s="1" t="s">
        <v>3</v>
      </c>
    </row>
    <row r="3019" spans="1:3" x14ac:dyDescent="0.25">
      <c r="A3019" s="1">
        <v>3011</v>
      </c>
      <c r="B3019" s="1" t="str">
        <f>"00845591"</f>
        <v>00845591</v>
      </c>
      <c r="C3019" s="1" t="s">
        <v>3</v>
      </c>
    </row>
    <row r="3020" spans="1:3" x14ac:dyDescent="0.25">
      <c r="A3020" s="1">
        <v>3012</v>
      </c>
      <c r="B3020" s="1" t="str">
        <f>"00845599"</f>
        <v>00845599</v>
      </c>
      <c r="C3020" s="1" t="s">
        <v>3</v>
      </c>
    </row>
    <row r="3021" spans="1:3" x14ac:dyDescent="0.25">
      <c r="A3021" s="1">
        <v>3013</v>
      </c>
      <c r="B3021" s="1" t="str">
        <f>"00845601"</f>
        <v>00845601</v>
      </c>
      <c r="C3021" s="1" t="s">
        <v>3</v>
      </c>
    </row>
    <row r="3022" spans="1:3" x14ac:dyDescent="0.25">
      <c r="A3022" s="1">
        <v>3014</v>
      </c>
      <c r="B3022" s="1" t="str">
        <f>"00845603"</f>
        <v>00845603</v>
      </c>
      <c r="C3022" s="1" t="s">
        <v>3</v>
      </c>
    </row>
    <row r="3023" spans="1:3" x14ac:dyDescent="0.25">
      <c r="A3023" s="1">
        <v>3015</v>
      </c>
      <c r="B3023" s="1" t="str">
        <f>"00845621"</f>
        <v>00845621</v>
      </c>
      <c r="C3023" s="1" t="s">
        <v>3</v>
      </c>
    </row>
    <row r="3024" spans="1:3" x14ac:dyDescent="0.25">
      <c r="A3024" s="1">
        <v>3016</v>
      </c>
      <c r="B3024" s="1" t="str">
        <f>"00845630"</f>
        <v>00845630</v>
      </c>
      <c r="C3024" s="1" t="s">
        <v>3</v>
      </c>
    </row>
    <row r="3025" spans="1:3" x14ac:dyDescent="0.25">
      <c r="A3025" s="1">
        <v>3017</v>
      </c>
      <c r="B3025" s="1" t="str">
        <f>"00845637"</f>
        <v>00845637</v>
      </c>
      <c r="C3025" s="1" t="s">
        <v>3</v>
      </c>
    </row>
    <row r="3026" spans="1:3" x14ac:dyDescent="0.25">
      <c r="A3026" s="1">
        <v>3018</v>
      </c>
      <c r="B3026" s="1" t="str">
        <f>"00845644"</f>
        <v>00845644</v>
      </c>
      <c r="C3026" s="1" t="s">
        <v>3</v>
      </c>
    </row>
    <row r="3027" spans="1:3" x14ac:dyDescent="0.25">
      <c r="A3027" s="1">
        <v>3019</v>
      </c>
      <c r="B3027" s="1" t="str">
        <f>"00845698"</f>
        <v>00845698</v>
      </c>
      <c r="C3027" s="1" t="s">
        <v>3</v>
      </c>
    </row>
    <row r="3028" spans="1:3" x14ac:dyDescent="0.25">
      <c r="A3028" s="1">
        <v>3020</v>
      </c>
      <c r="B3028" s="1" t="str">
        <f>"00845729"</f>
        <v>00845729</v>
      </c>
      <c r="C3028" s="1" t="s">
        <v>3</v>
      </c>
    </row>
    <row r="3029" spans="1:3" x14ac:dyDescent="0.25">
      <c r="A3029" s="1">
        <v>3021</v>
      </c>
      <c r="B3029" s="1" t="str">
        <f>"00845755"</f>
        <v>00845755</v>
      </c>
      <c r="C3029" s="1" t="s">
        <v>3</v>
      </c>
    </row>
    <row r="3030" spans="1:3" x14ac:dyDescent="0.25">
      <c r="A3030" s="1">
        <v>3022</v>
      </c>
      <c r="B3030" s="1" t="str">
        <f>"00845768"</f>
        <v>00845768</v>
      </c>
      <c r="C3030" s="1" t="s">
        <v>3</v>
      </c>
    </row>
    <row r="3031" spans="1:3" x14ac:dyDescent="0.25">
      <c r="A3031" s="1">
        <v>3023</v>
      </c>
      <c r="B3031" s="1" t="str">
        <f>"00845793"</f>
        <v>00845793</v>
      </c>
      <c r="C3031" s="1" t="s">
        <v>3</v>
      </c>
    </row>
    <row r="3032" spans="1:3" x14ac:dyDescent="0.25">
      <c r="A3032" s="1">
        <v>3024</v>
      </c>
      <c r="B3032" s="1" t="str">
        <f>"00845805"</f>
        <v>00845805</v>
      </c>
      <c r="C3032" s="1" t="s">
        <v>3</v>
      </c>
    </row>
    <row r="3033" spans="1:3" x14ac:dyDescent="0.25">
      <c r="A3033" s="1">
        <v>3025</v>
      </c>
      <c r="B3033" s="1" t="str">
        <f>"00845808"</f>
        <v>00845808</v>
      </c>
      <c r="C3033" s="1" t="s">
        <v>3</v>
      </c>
    </row>
    <row r="3034" spans="1:3" x14ac:dyDescent="0.25">
      <c r="A3034" s="1">
        <v>3026</v>
      </c>
      <c r="B3034" s="1" t="str">
        <f>"00845809"</f>
        <v>00845809</v>
      </c>
      <c r="C3034" s="1" t="s">
        <v>3</v>
      </c>
    </row>
    <row r="3035" spans="1:3" x14ac:dyDescent="0.25">
      <c r="A3035" s="1">
        <v>3027</v>
      </c>
      <c r="B3035" s="1" t="str">
        <f>"00845834"</f>
        <v>00845834</v>
      </c>
      <c r="C3035" s="1" t="s">
        <v>3</v>
      </c>
    </row>
    <row r="3036" spans="1:3" x14ac:dyDescent="0.25">
      <c r="A3036" s="1">
        <v>3028</v>
      </c>
      <c r="B3036" s="1" t="str">
        <f>"00845896"</f>
        <v>00845896</v>
      </c>
      <c r="C3036" s="1" t="s">
        <v>3</v>
      </c>
    </row>
    <row r="3037" spans="1:3" x14ac:dyDescent="0.25">
      <c r="A3037" s="1">
        <v>3029</v>
      </c>
      <c r="B3037" s="1" t="str">
        <f>"00845898"</f>
        <v>00845898</v>
      </c>
      <c r="C3037" s="1" t="s">
        <v>3</v>
      </c>
    </row>
    <row r="3038" spans="1:3" x14ac:dyDescent="0.25">
      <c r="A3038" s="1">
        <v>3030</v>
      </c>
      <c r="B3038" s="1" t="str">
        <f>"00845905"</f>
        <v>00845905</v>
      </c>
      <c r="C3038" s="1" t="s">
        <v>3</v>
      </c>
    </row>
    <row r="3039" spans="1:3" x14ac:dyDescent="0.25">
      <c r="A3039" s="1">
        <v>3031</v>
      </c>
      <c r="B3039" s="1" t="str">
        <f>"00845908"</f>
        <v>00845908</v>
      </c>
      <c r="C3039" s="1" t="s">
        <v>3</v>
      </c>
    </row>
    <row r="3040" spans="1:3" x14ac:dyDescent="0.25">
      <c r="A3040" s="1">
        <v>3032</v>
      </c>
      <c r="B3040" s="1" t="str">
        <f>"00845911"</f>
        <v>00845911</v>
      </c>
      <c r="C3040" s="1" t="s">
        <v>3</v>
      </c>
    </row>
    <row r="3041" spans="1:3" x14ac:dyDescent="0.25">
      <c r="A3041" s="1">
        <v>3033</v>
      </c>
      <c r="B3041" s="1" t="str">
        <f>"00845922"</f>
        <v>00845922</v>
      </c>
      <c r="C3041" s="1" t="s">
        <v>3</v>
      </c>
    </row>
    <row r="3042" spans="1:3" x14ac:dyDescent="0.25">
      <c r="A3042" s="1">
        <v>3034</v>
      </c>
      <c r="B3042" s="1" t="str">
        <f>"00845927"</f>
        <v>00845927</v>
      </c>
      <c r="C3042" s="1" t="s">
        <v>3</v>
      </c>
    </row>
    <row r="3043" spans="1:3" x14ac:dyDescent="0.25">
      <c r="A3043" s="1">
        <v>3035</v>
      </c>
      <c r="B3043" s="1" t="str">
        <f>"00845930"</f>
        <v>00845930</v>
      </c>
      <c r="C3043" s="1" t="s">
        <v>3</v>
      </c>
    </row>
    <row r="3044" spans="1:3" x14ac:dyDescent="0.25">
      <c r="A3044" s="1">
        <v>3036</v>
      </c>
      <c r="B3044" s="1" t="str">
        <f>"00845947"</f>
        <v>00845947</v>
      </c>
      <c r="C3044" s="1" t="s">
        <v>3</v>
      </c>
    </row>
    <row r="3045" spans="1:3" x14ac:dyDescent="0.25">
      <c r="A3045" s="1">
        <v>3037</v>
      </c>
      <c r="B3045" s="1" t="str">
        <f>"00845977"</f>
        <v>00845977</v>
      </c>
      <c r="C3045" s="1" t="s">
        <v>3</v>
      </c>
    </row>
    <row r="3046" spans="1:3" x14ac:dyDescent="0.25">
      <c r="A3046" s="1">
        <v>3038</v>
      </c>
      <c r="B3046" s="1" t="str">
        <f>"00846020"</f>
        <v>00846020</v>
      </c>
      <c r="C3046" s="1" t="s">
        <v>3</v>
      </c>
    </row>
    <row r="3047" spans="1:3" x14ac:dyDescent="0.25">
      <c r="A3047" s="1">
        <v>3039</v>
      </c>
      <c r="B3047" s="1" t="str">
        <f>"00846042"</f>
        <v>00846042</v>
      </c>
      <c r="C3047" s="1" t="s">
        <v>3</v>
      </c>
    </row>
    <row r="3048" spans="1:3" x14ac:dyDescent="0.25">
      <c r="A3048" s="1">
        <v>3040</v>
      </c>
      <c r="B3048" s="1" t="str">
        <f>"00846050"</f>
        <v>00846050</v>
      </c>
      <c r="C3048" s="1" t="s">
        <v>3</v>
      </c>
    </row>
    <row r="3049" spans="1:3" x14ac:dyDescent="0.25">
      <c r="A3049" s="1">
        <v>3041</v>
      </c>
      <c r="B3049" s="1" t="str">
        <f>"00846063"</f>
        <v>00846063</v>
      </c>
      <c r="C3049" s="1" t="s">
        <v>3</v>
      </c>
    </row>
    <row r="3050" spans="1:3" x14ac:dyDescent="0.25">
      <c r="A3050" s="1">
        <v>3042</v>
      </c>
      <c r="B3050" s="1" t="str">
        <f>"00846072"</f>
        <v>00846072</v>
      </c>
      <c r="C3050" s="1" t="s">
        <v>3</v>
      </c>
    </row>
    <row r="3051" spans="1:3" x14ac:dyDescent="0.25">
      <c r="A3051" s="1">
        <v>3043</v>
      </c>
      <c r="B3051" s="1" t="str">
        <f>"00846086"</f>
        <v>00846086</v>
      </c>
      <c r="C3051" s="1" t="s">
        <v>3</v>
      </c>
    </row>
    <row r="3052" spans="1:3" x14ac:dyDescent="0.25">
      <c r="A3052" s="1">
        <v>3044</v>
      </c>
      <c r="B3052" s="1" t="str">
        <f>"00846088"</f>
        <v>00846088</v>
      </c>
      <c r="C3052" s="1" t="s">
        <v>3</v>
      </c>
    </row>
    <row r="3053" spans="1:3" x14ac:dyDescent="0.25">
      <c r="A3053" s="1">
        <v>3045</v>
      </c>
      <c r="B3053" s="1" t="str">
        <f>"00846090"</f>
        <v>00846090</v>
      </c>
      <c r="C3053" s="1" t="s">
        <v>3</v>
      </c>
    </row>
    <row r="3054" spans="1:3" x14ac:dyDescent="0.25">
      <c r="A3054" s="1">
        <v>3046</v>
      </c>
      <c r="B3054" s="1" t="str">
        <f>"00846119"</f>
        <v>00846119</v>
      </c>
      <c r="C3054" s="1" t="s">
        <v>3</v>
      </c>
    </row>
    <row r="3055" spans="1:3" x14ac:dyDescent="0.25">
      <c r="A3055" s="1">
        <v>3047</v>
      </c>
      <c r="B3055" s="1" t="str">
        <f>"00846149"</f>
        <v>00846149</v>
      </c>
      <c r="C3055" s="1" t="s">
        <v>3</v>
      </c>
    </row>
    <row r="3056" spans="1:3" x14ac:dyDescent="0.25">
      <c r="A3056" s="1">
        <v>3048</v>
      </c>
      <c r="B3056" s="1" t="str">
        <f>"00846161"</f>
        <v>00846161</v>
      </c>
      <c r="C3056" s="1" t="s">
        <v>3</v>
      </c>
    </row>
    <row r="3057" spans="1:3" x14ac:dyDescent="0.25">
      <c r="A3057" s="1">
        <v>3049</v>
      </c>
      <c r="B3057" s="1" t="str">
        <f>"00846181"</f>
        <v>00846181</v>
      </c>
      <c r="C3057" s="1" t="s">
        <v>3</v>
      </c>
    </row>
    <row r="3058" spans="1:3" x14ac:dyDescent="0.25">
      <c r="A3058" s="1">
        <v>3050</v>
      </c>
      <c r="B3058" s="1" t="str">
        <f>"00846184"</f>
        <v>00846184</v>
      </c>
      <c r="C3058" s="1" t="s">
        <v>3</v>
      </c>
    </row>
    <row r="3059" spans="1:3" x14ac:dyDescent="0.25">
      <c r="A3059" s="1">
        <v>3051</v>
      </c>
      <c r="B3059" s="1" t="str">
        <f>"00846197"</f>
        <v>00846197</v>
      </c>
      <c r="C3059" s="1" t="s">
        <v>3</v>
      </c>
    </row>
    <row r="3060" spans="1:3" x14ac:dyDescent="0.25">
      <c r="A3060" s="1">
        <v>3052</v>
      </c>
      <c r="B3060" s="1" t="str">
        <f>"00846218"</f>
        <v>00846218</v>
      </c>
      <c r="C3060" s="1" t="s">
        <v>3</v>
      </c>
    </row>
    <row r="3061" spans="1:3" x14ac:dyDescent="0.25">
      <c r="A3061" s="1">
        <v>3053</v>
      </c>
      <c r="B3061" s="1" t="str">
        <f>"00846219"</f>
        <v>00846219</v>
      </c>
      <c r="C3061" s="1" t="s">
        <v>3</v>
      </c>
    </row>
    <row r="3062" spans="1:3" x14ac:dyDescent="0.25">
      <c r="A3062" s="1">
        <v>3054</v>
      </c>
      <c r="B3062" s="1" t="str">
        <f>"00846241"</f>
        <v>00846241</v>
      </c>
      <c r="C3062" s="1" t="s">
        <v>3</v>
      </c>
    </row>
    <row r="3063" spans="1:3" x14ac:dyDescent="0.25">
      <c r="A3063" s="1">
        <v>3055</v>
      </c>
      <c r="B3063" s="1" t="str">
        <f>"00846252"</f>
        <v>00846252</v>
      </c>
      <c r="C3063" s="1" t="s">
        <v>3</v>
      </c>
    </row>
    <row r="3064" spans="1:3" x14ac:dyDescent="0.25">
      <c r="A3064" s="1">
        <v>3056</v>
      </c>
      <c r="B3064" s="1" t="str">
        <f>"00846332"</f>
        <v>00846332</v>
      </c>
      <c r="C3064" s="1" t="s">
        <v>3</v>
      </c>
    </row>
    <row r="3065" spans="1:3" x14ac:dyDescent="0.25">
      <c r="A3065" s="1">
        <v>3057</v>
      </c>
      <c r="B3065" s="1" t="str">
        <f>"00846350"</f>
        <v>00846350</v>
      </c>
      <c r="C3065" s="1" t="s">
        <v>3</v>
      </c>
    </row>
    <row r="3066" spans="1:3" x14ac:dyDescent="0.25">
      <c r="A3066" s="1">
        <v>3058</v>
      </c>
      <c r="B3066" s="1" t="str">
        <f>"00846361"</f>
        <v>00846361</v>
      </c>
      <c r="C3066" s="1" t="s">
        <v>3</v>
      </c>
    </row>
    <row r="3067" spans="1:3" x14ac:dyDescent="0.25">
      <c r="A3067" s="1">
        <v>3059</v>
      </c>
      <c r="B3067" s="1" t="str">
        <f>"00846378"</f>
        <v>00846378</v>
      </c>
      <c r="C3067" s="1" t="s">
        <v>3</v>
      </c>
    </row>
    <row r="3068" spans="1:3" x14ac:dyDescent="0.25">
      <c r="A3068" s="1">
        <v>3060</v>
      </c>
      <c r="B3068" s="1" t="str">
        <f>"00846412"</f>
        <v>00846412</v>
      </c>
      <c r="C3068" s="1" t="s">
        <v>3</v>
      </c>
    </row>
    <row r="3069" spans="1:3" x14ac:dyDescent="0.25">
      <c r="A3069" s="1">
        <v>3061</v>
      </c>
      <c r="B3069" s="1" t="str">
        <f>"00846419"</f>
        <v>00846419</v>
      </c>
      <c r="C3069" s="1" t="s">
        <v>3</v>
      </c>
    </row>
    <row r="3070" spans="1:3" x14ac:dyDescent="0.25">
      <c r="A3070" s="1">
        <v>3062</v>
      </c>
      <c r="B3070" s="1" t="str">
        <f>"00846420"</f>
        <v>00846420</v>
      </c>
      <c r="C3070" s="1" t="s">
        <v>3</v>
      </c>
    </row>
    <row r="3071" spans="1:3" x14ac:dyDescent="0.25">
      <c r="A3071" s="1">
        <v>3063</v>
      </c>
      <c r="B3071" s="1" t="str">
        <f>"00846427"</f>
        <v>00846427</v>
      </c>
      <c r="C3071" s="1" t="s">
        <v>3</v>
      </c>
    </row>
    <row r="3072" spans="1:3" x14ac:dyDescent="0.25">
      <c r="A3072" s="1">
        <v>3064</v>
      </c>
      <c r="B3072" s="1" t="str">
        <f>"00846443"</f>
        <v>00846443</v>
      </c>
      <c r="C3072" s="1" t="s">
        <v>3</v>
      </c>
    </row>
    <row r="3073" spans="1:3" x14ac:dyDescent="0.25">
      <c r="A3073" s="1">
        <v>3065</v>
      </c>
      <c r="B3073" s="1" t="str">
        <f>"00846445"</f>
        <v>00846445</v>
      </c>
      <c r="C3073" s="1" t="s">
        <v>3</v>
      </c>
    </row>
    <row r="3074" spans="1:3" x14ac:dyDescent="0.25">
      <c r="A3074" s="1">
        <v>3066</v>
      </c>
      <c r="B3074" s="1" t="str">
        <f>"00846451"</f>
        <v>00846451</v>
      </c>
      <c r="C3074" s="1" t="s">
        <v>3</v>
      </c>
    </row>
    <row r="3075" spans="1:3" x14ac:dyDescent="0.25">
      <c r="A3075" s="1">
        <v>3067</v>
      </c>
      <c r="B3075" s="1" t="str">
        <f>"00846502"</f>
        <v>00846502</v>
      </c>
      <c r="C3075" s="1" t="s">
        <v>3</v>
      </c>
    </row>
    <row r="3076" spans="1:3" x14ac:dyDescent="0.25">
      <c r="A3076" s="1">
        <v>3068</v>
      </c>
      <c r="B3076" s="1" t="str">
        <f>"00846504"</f>
        <v>00846504</v>
      </c>
      <c r="C3076" s="1" t="s">
        <v>3</v>
      </c>
    </row>
    <row r="3077" spans="1:3" x14ac:dyDescent="0.25">
      <c r="A3077" s="1">
        <v>3069</v>
      </c>
      <c r="B3077" s="1" t="str">
        <f>"00846522"</f>
        <v>00846522</v>
      </c>
      <c r="C3077" s="1" t="s">
        <v>3</v>
      </c>
    </row>
    <row r="3078" spans="1:3" x14ac:dyDescent="0.25">
      <c r="A3078" s="1">
        <v>3070</v>
      </c>
      <c r="B3078" s="1" t="str">
        <f>"00846530"</f>
        <v>00846530</v>
      </c>
      <c r="C3078" s="1" t="s">
        <v>3</v>
      </c>
    </row>
    <row r="3079" spans="1:3" x14ac:dyDescent="0.25">
      <c r="A3079" s="1">
        <v>3071</v>
      </c>
      <c r="B3079" s="1" t="str">
        <f>"00846536"</f>
        <v>00846536</v>
      </c>
      <c r="C3079" s="1" t="s">
        <v>3</v>
      </c>
    </row>
    <row r="3080" spans="1:3" x14ac:dyDescent="0.25">
      <c r="A3080" s="1">
        <v>3072</v>
      </c>
      <c r="B3080" s="1" t="str">
        <f>"00846546"</f>
        <v>00846546</v>
      </c>
      <c r="C3080" s="1" t="s">
        <v>3</v>
      </c>
    </row>
    <row r="3081" spans="1:3" x14ac:dyDescent="0.25">
      <c r="A3081" s="1">
        <v>3073</v>
      </c>
      <c r="B3081" s="1" t="str">
        <f>"00846585"</f>
        <v>00846585</v>
      </c>
      <c r="C3081" s="1" t="s">
        <v>3</v>
      </c>
    </row>
    <row r="3082" spans="1:3" x14ac:dyDescent="0.25">
      <c r="A3082" s="1">
        <v>3074</v>
      </c>
      <c r="B3082" s="1" t="str">
        <f>"00846607"</f>
        <v>00846607</v>
      </c>
      <c r="C3082" s="1" t="s">
        <v>3</v>
      </c>
    </row>
    <row r="3083" spans="1:3" x14ac:dyDescent="0.25">
      <c r="A3083" s="1">
        <v>3075</v>
      </c>
      <c r="B3083" s="1" t="str">
        <f>"00846637"</f>
        <v>00846637</v>
      </c>
      <c r="C3083" s="1" t="s">
        <v>3</v>
      </c>
    </row>
    <row r="3084" spans="1:3" x14ac:dyDescent="0.25">
      <c r="A3084" s="1">
        <v>3076</v>
      </c>
      <c r="B3084" s="1" t="str">
        <f>"00846639"</f>
        <v>00846639</v>
      </c>
      <c r="C3084" s="1" t="s">
        <v>3</v>
      </c>
    </row>
    <row r="3085" spans="1:3" x14ac:dyDescent="0.25">
      <c r="A3085" s="1">
        <v>3077</v>
      </c>
      <c r="B3085" s="1" t="str">
        <f>"00846714"</f>
        <v>00846714</v>
      </c>
      <c r="C3085" s="1" t="s">
        <v>3</v>
      </c>
    </row>
    <row r="3086" spans="1:3" x14ac:dyDescent="0.25">
      <c r="A3086" s="1">
        <v>3078</v>
      </c>
      <c r="B3086" s="1" t="str">
        <f>"00846742"</f>
        <v>00846742</v>
      </c>
      <c r="C3086" s="1" t="s">
        <v>3</v>
      </c>
    </row>
    <row r="3087" spans="1:3" x14ac:dyDescent="0.25">
      <c r="A3087" s="1">
        <v>3079</v>
      </c>
      <c r="B3087" s="1" t="str">
        <f>"00846781"</f>
        <v>00846781</v>
      </c>
      <c r="C3087" s="1" t="s">
        <v>3</v>
      </c>
    </row>
    <row r="3088" spans="1:3" x14ac:dyDescent="0.25">
      <c r="A3088" s="1">
        <v>3080</v>
      </c>
      <c r="B3088" s="1" t="str">
        <f>"00846859"</f>
        <v>00846859</v>
      </c>
      <c r="C3088" s="1" t="s">
        <v>3</v>
      </c>
    </row>
    <row r="3089" spans="1:3" x14ac:dyDescent="0.25">
      <c r="A3089" s="1">
        <v>3081</v>
      </c>
      <c r="B3089" s="1" t="str">
        <f>"00846881"</f>
        <v>00846881</v>
      </c>
      <c r="C3089" s="1" t="s">
        <v>3</v>
      </c>
    </row>
    <row r="3090" spans="1:3" x14ac:dyDescent="0.25">
      <c r="A3090" s="1">
        <v>3082</v>
      </c>
      <c r="B3090" s="1" t="str">
        <f>"00846910"</f>
        <v>00846910</v>
      </c>
      <c r="C3090" s="1" t="s">
        <v>3</v>
      </c>
    </row>
    <row r="3091" spans="1:3" x14ac:dyDescent="0.25">
      <c r="A3091" s="1">
        <v>3083</v>
      </c>
      <c r="B3091" s="1" t="str">
        <f>"00846954"</f>
        <v>00846954</v>
      </c>
      <c r="C3091" s="1" t="s">
        <v>3</v>
      </c>
    </row>
    <row r="3092" spans="1:3" x14ac:dyDescent="0.25">
      <c r="A3092" s="1">
        <v>3084</v>
      </c>
      <c r="B3092" s="1" t="str">
        <f>"00846982"</f>
        <v>00846982</v>
      </c>
      <c r="C3092" s="1" t="s">
        <v>3</v>
      </c>
    </row>
    <row r="3093" spans="1:3" x14ac:dyDescent="0.25">
      <c r="A3093" s="1">
        <v>3085</v>
      </c>
      <c r="B3093" s="1" t="str">
        <f>"00846989"</f>
        <v>00846989</v>
      </c>
      <c r="C3093" s="1" t="s">
        <v>3</v>
      </c>
    </row>
    <row r="3094" spans="1:3" x14ac:dyDescent="0.25">
      <c r="A3094" s="1">
        <v>3086</v>
      </c>
      <c r="B3094" s="1" t="str">
        <f>"00847118"</f>
        <v>00847118</v>
      </c>
      <c r="C3094" s="1" t="s">
        <v>3</v>
      </c>
    </row>
    <row r="3095" spans="1:3" x14ac:dyDescent="0.25">
      <c r="A3095" s="1">
        <v>3087</v>
      </c>
      <c r="B3095" s="1" t="str">
        <f>"00847135"</f>
        <v>00847135</v>
      </c>
      <c r="C3095" s="1" t="s">
        <v>3</v>
      </c>
    </row>
    <row r="3096" spans="1:3" x14ac:dyDescent="0.25">
      <c r="A3096" s="1">
        <v>3088</v>
      </c>
      <c r="B3096" s="1" t="str">
        <f>"00847162"</f>
        <v>00847162</v>
      </c>
      <c r="C3096" s="1" t="s">
        <v>3</v>
      </c>
    </row>
    <row r="3097" spans="1:3" x14ac:dyDescent="0.25">
      <c r="A3097" s="1">
        <v>3089</v>
      </c>
      <c r="B3097" s="1" t="str">
        <f>"00847190"</f>
        <v>00847190</v>
      </c>
      <c r="C3097" s="1" t="s">
        <v>3</v>
      </c>
    </row>
    <row r="3098" spans="1:3" x14ac:dyDescent="0.25">
      <c r="A3098" s="1">
        <v>3090</v>
      </c>
      <c r="B3098" s="1" t="str">
        <f>"00847209"</f>
        <v>00847209</v>
      </c>
      <c r="C3098" s="1" t="s">
        <v>3</v>
      </c>
    </row>
    <row r="3099" spans="1:3" x14ac:dyDescent="0.25">
      <c r="A3099" s="1">
        <v>3091</v>
      </c>
      <c r="B3099" s="1" t="str">
        <f>"00847226"</f>
        <v>00847226</v>
      </c>
      <c r="C3099" s="1" t="s">
        <v>3</v>
      </c>
    </row>
    <row r="3100" spans="1:3" x14ac:dyDescent="0.25">
      <c r="A3100" s="1">
        <v>3092</v>
      </c>
      <c r="B3100" s="1" t="str">
        <f>"00847272"</f>
        <v>00847272</v>
      </c>
      <c r="C3100" s="1" t="s">
        <v>3</v>
      </c>
    </row>
    <row r="3101" spans="1:3" x14ac:dyDescent="0.25">
      <c r="A3101" s="1">
        <v>3093</v>
      </c>
      <c r="B3101" s="1" t="str">
        <f>"00847302"</f>
        <v>00847302</v>
      </c>
      <c r="C3101" s="1" t="s">
        <v>3</v>
      </c>
    </row>
    <row r="3102" spans="1:3" x14ac:dyDescent="0.25">
      <c r="A3102" s="1">
        <v>3094</v>
      </c>
      <c r="B3102" s="1" t="str">
        <f>"00847339"</f>
        <v>00847339</v>
      </c>
      <c r="C3102" s="1" t="s">
        <v>3</v>
      </c>
    </row>
    <row r="3103" spans="1:3" x14ac:dyDescent="0.25">
      <c r="A3103" s="1">
        <v>3095</v>
      </c>
      <c r="B3103" s="1" t="str">
        <f>"00847350"</f>
        <v>00847350</v>
      </c>
      <c r="C3103" s="1" t="s">
        <v>3</v>
      </c>
    </row>
    <row r="3104" spans="1:3" x14ac:dyDescent="0.25">
      <c r="A3104" s="1">
        <v>3096</v>
      </c>
      <c r="B3104" s="1" t="str">
        <f>"00847355"</f>
        <v>00847355</v>
      </c>
      <c r="C3104" s="1" t="s">
        <v>3</v>
      </c>
    </row>
    <row r="3105" spans="1:3" x14ac:dyDescent="0.25">
      <c r="A3105" s="1">
        <v>3097</v>
      </c>
      <c r="B3105" s="1" t="str">
        <f>"00847374"</f>
        <v>00847374</v>
      </c>
      <c r="C3105" s="1" t="s">
        <v>3</v>
      </c>
    </row>
    <row r="3106" spans="1:3" x14ac:dyDescent="0.25">
      <c r="A3106" s="1">
        <v>3098</v>
      </c>
      <c r="B3106" s="1" t="str">
        <f>"00847390"</f>
        <v>00847390</v>
      </c>
      <c r="C3106" s="1" t="s">
        <v>3</v>
      </c>
    </row>
    <row r="3107" spans="1:3" x14ac:dyDescent="0.25">
      <c r="A3107" s="1">
        <v>3099</v>
      </c>
      <c r="B3107" s="1" t="str">
        <f>"00847402"</f>
        <v>00847402</v>
      </c>
      <c r="C3107" s="1" t="s">
        <v>3</v>
      </c>
    </row>
    <row r="3108" spans="1:3" x14ac:dyDescent="0.25">
      <c r="A3108" s="1">
        <v>3100</v>
      </c>
      <c r="B3108" s="1" t="str">
        <f>"00847453"</f>
        <v>00847453</v>
      </c>
      <c r="C3108" s="1" t="s">
        <v>3</v>
      </c>
    </row>
    <row r="3109" spans="1:3" x14ac:dyDescent="0.25">
      <c r="A3109" s="1">
        <v>3101</v>
      </c>
      <c r="B3109" s="1" t="str">
        <f>"00847474"</f>
        <v>00847474</v>
      </c>
      <c r="C3109" s="1" t="s">
        <v>3</v>
      </c>
    </row>
    <row r="3110" spans="1:3" x14ac:dyDescent="0.25">
      <c r="A3110" s="1">
        <v>3102</v>
      </c>
      <c r="B3110" s="1" t="str">
        <f>"00847493"</f>
        <v>00847493</v>
      </c>
      <c r="C3110" s="1" t="s">
        <v>3</v>
      </c>
    </row>
    <row r="3111" spans="1:3" x14ac:dyDescent="0.25">
      <c r="A3111" s="1">
        <v>3103</v>
      </c>
      <c r="B3111" s="1" t="str">
        <f>"00847498"</f>
        <v>00847498</v>
      </c>
      <c r="C3111" s="1" t="s">
        <v>3</v>
      </c>
    </row>
    <row r="3112" spans="1:3" x14ac:dyDescent="0.25">
      <c r="A3112" s="1">
        <v>3104</v>
      </c>
      <c r="B3112" s="1" t="str">
        <f>"00847532"</f>
        <v>00847532</v>
      </c>
      <c r="C3112" s="1" t="s">
        <v>3</v>
      </c>
    </row>
    <row r="3113" spans="1:3" x14ac:dyDescent="0.25">
      <c r="A3113" s="1">
        <v>3105</v>
      </c>
      <c r="B3113" s="1" t="str">
        <f>"00847539"</f>
        <v>00847539</v>
      </c>
      <c r="C3113" s="1" t="s">
        <v>3</v>
      </c>
    </row>
    <row r="3114" spans="1:3" x14ac:dyDescent="0.25">
      <c r="A3114" s="1">
        <v>3106</v>
      </c>
      <c r="B3114" s="1" t="str">
        <f>"00847540"</f>
        <v>00847540</v>
      </c>
      <c r="C3114" s="1" t="s">
        <v>3</v>
      </c>
    </row>
    <row r="3115" spans="1:3" x14ac:dyDescent="0.25">
      <c r="A3115" s="1">
        <v>3107</v>
      </c>
      <c r="B3115" s="1" t="str">
        <f>"00847547"</f>
        <v>00847547</v>
      </c>
      <c r="C3115" s="1" t="s">
        <v>3</v>
      </c>
    </row>
    <row r="3116" spans="1:3" x14ac:dyDescent="0.25">
      <c r="A3116" s="1">
        <v>3108</v>
      </c>
      <c r="B3116" s="1" t="str">
        <f>"00847574"</f>
        <v>00847574</v>
      </c>
      <c r="C3116" s="1" t="s">
        <v>3</v>
      </c>
    </row>
    <row r="3117" spans="1:3" x14ac:dyDescent="0.25">
      <c r="A3117" s="1">
        <v>3109</v>
      </c>
      <c r="B3117" s="1" t="str">
        <f>"00847591"</f>
        <v>00847591</v>
      </c>
      <c r="C3117" s="1" t="s">
        <v>3</v>
      </c>
    </row>
    <row r="3118" spans="1:3" x14ac:dyDescent="0.25">
      <c r="A3118" s="1">
        <v>3110</v>
      </c>
      <c r="B3118" s="1" t="str">
        <f>"00847615"</f>
        <v>00847615</v>
      </c>
      <c r="C3118" s="1" t="s">
        <v>3</v>
      </c>
    </row>
    <row r="3119" spans="1:3" x14ac:dyDescent="0.25">
      <c r="A3119" s="1">
        <v>3111</v>
      </c>
      <c r="B3119" s="1" t="str">
        <f>"00847648"</f>
        <v>00847648</v>
      </c>
      <c r="C3119" s="1" t="s">
        <v>3</v>
      </c>
    </row>
    <row r="3120" spans="1:3" x14ac:dyDescent="0.25">
      <c r="A3120" s="1">
        <v>3112</v>
      </c>
      <c r="B3120" s="1" t="str">
        <f>"00847753"</f>
        <v>00847753</v>
      </c>
      <c r="C3120" s="1" t="s">
        <v>3</v>
      </c>
    </row>
    <row r="3121" spans="1:3" x14ac:dyDescent="0.25">
      <c r="A3121" s="1">
        <v>3113</v>
      </c>
      <c r="B3121" s="1" t="str">
        <f>"00847773"</f>
        <v>00847773</v>
      </c>
      <c r="C3121" s="1" t="s">
        <v>3</v>
      </c>
    </row>
    <row r="3122" spans="1:3" x14ac:dyDescent="0.25">
      <c r="A3122" s="1">
        <v>3114</v>
      </c>
      <c r="B3122" s="1" t="str">
        <f>"00847776"</f>
        <v>00847776</v>
      </c>
      <c r="C3122" s="1" t="s">
        <v>3</v>
      </c>
    </row>
    <row r="3123" spans="1:3" x14ac:dyDescent="0.25">
      <c r="A3123" s="1">
        <v>3115</v>
      </c>
      <c r="B3123" s="1" t="str">
        <f>"00847835"</f>
        <v>00847835</v>
      </c>
      <c r="C3123" s="1" t="s">
        <v>3</v>
      </c>
    </row>
    <row r="3124" spans="1:3" x14ac:dyDescent="0.25">
      <c r="A3124" s="1">
        <v>3116</v>
      </c>
      <c r="B3124" s="1" t="str">
        <f>"00847951"</f>
        <v>00847951</v>
      </c>
      <c r="C3124" s="1" t="s">
        <v>3</v>
      </c>
    </row>
    <row r="3125" spans="1:3" x14ac:dyDescent="0.25">
      <c r="A3125" s="1">
        <v>3117</v>
      </c>
      <c r="B3125" s="1" t="str">
        <f>"00847956"</f>
        <v>00847956</v>
      </c>
      <c r="C3125" s="1" t="s">
        <v>3</v>
      </c>
    </row>
    <row r="3126" spans="1:3" x14ac:dyDescent="0.25">
      <c r="A3126" s="1">
        <v>3118</v>
      </c>
      <c r="B3126" s="1" t="str">
        <f>"00847957"</f>
        <v>00847957</v>
      </c>
      <c r="C3126" s="1" t="s">
        <v>3</v>
      </c>
    </row>
    <row r="3127" spans="1:3" x14ac:dyDescent="0.25">
      <c r="A3127" s="1">
        <v>3119</v>
      </c>
      <c r="B3127" s="1" t="str">
        <f>"00847984"</f>
        <v>00847984</v>
      </c>
      <c r="C3127" s="1" t="s">
        <v>3</v>
      </c>
    </row>
    <row r="3128" spans="1:3" x14ac:dyDescent="0.25">
      <c r="A3128" s="1">
        <v>3120</v>
      </c>
      <c r="B3128" s="1" t="str">
        <f>"00847995"</f>
        <v>00847995</v>
      </c>
      <c r="C3128" s="1" t="s">
        <v>3</v>
      </c>
    </row>
    <row r="3129" spans="1:3" x14ac:dyDescent="0.25">
      <c r="A3129" s="1">
        <v>3121</v>
      </c>
      <c r="B3129" s="1" t="str">
        <f>"00847997"</f>
        <v>00847997</v>
      </c>
      <c r="C3129" s="1" t="s">
        <v>3</v>
      </c>
    </row>
    <row r="3130" spans="1:3" x14ac:dyDescent="0.25">
      <c r="A3130" s="1">
        <v>3122</v>
      </c>
      <c r="B3130" s="1" t="str">
        <f>"00848024"</f>
        <v>00848024</v>
      </c>
      <c r="C3130" s="1" t="s">
        <v>3</v>
      </c>
    </row>
    <row r="3131" spans="1:3" x14ac:dyDescent="0.25">
      <c r="A3131" s="1">
        <v>3123</v>
      </c>
      <c r="B3131" s="1" t="str">
        <f>"00848065"</f>
        <v>00848065</v>
      </c>
      <c r="C3131" s="1" t="s">
        <v>3</v>
      </c>
    </row>
    <row r="3132" spans="1:3" x14ac:dyDescent="0.25">
      <c r="A3132" s="1">
        <v>3124</v>
      </c>
      <c r="B3132" s="1" t="str">
        <f>"00848068"</f>
        <v>00848068</v>
      </c>
      <c r="C3132" s="1" t="s">
        <v>3</v>
      </c>
    </row>
    <row r="3133" spans="1:3" x14ac:dyDescent="0.25">
      <c r="A3133" s="1">
        <v>3125</v>
      </c>
      <c r="B3133" s="1" t="str">
        <f>"00848128"</f>
        <v>00848128</v>
      </c>
      <c r="C3133" s="1" t="s">
        <v>3</v>
      </c>
    </row>
    <row r="3134" spans="1:3" x14ac:dyDescent="0.25">
      <c r="A3134" s="1">
        <v>3126</v>
      </c>
      <c r="B3134" s="1" t="str">
        <f>"00848176"</f>
        <v>00848176</v>
      </c>
      <c r="C3134" s="1" t="s">
        <v>3</v>
      </c>
    </row>
    <row r="3135" spans="1:3" x14ac:dyDescent="0.25">
      <c r="A3135" s="1">
        <v>3127</v>
      </c>
      <c r="B3135" s="1" t="str">
        <f>"00848194"</f>
        <v>00848194</v>
      </c>
      <c r="C3135" s="1" t="s">
        <v>3</v>
      </c>
    </row>
    <row r="3136" spans="1:3" x14ac:dyDescent="0.25">
      <c r="A3136" s="1">
        <v>3128</v>
      </c>
      <c r="B3136" s="1" t="str">
        <f>"00848225"</f>
        <v>00848225</v>
      </c>
      <c r="C3136" s="1" t="s">
        <v>3</v>
      </c>
    </row>
    <row r="3137" spans="1:3" x14ac:dyDescent="0.25">
      <c r="A3137" s="1">
        <v>3129</v>
      </c>
      <c r="B3137" s="1" t="str">
        <f>"00848228"</f>
        <v>00848228</v>
      </c>
      <c r="C3137" s="1" t="s">
        <v>3</v>
      </c>
    </row>
    <row r="3138" spans="1:3" x14ac:dyDescent="0.25">
      <c r="A3138" s="1">
        <v>3130</v>
      </c>
      <c r="B3138" s="1" t="str">
        <f>"00848230"</f>
        <v>00848230</v>
      </c>
      <c r="C3138" s="1" t="s">
        <v>3</v>
      </c>
    </row>
    <row r="3139" spans="1:3" x14ac:dyDescent="0.25">
      <c r="A3139" s="1">
        <v>3131</v>
      </c>
      <c r="B3139" s="1" t="str">
        <f>"00848234"</f>
        <v>00848234</v>
      </c>
      <c r="C3139" s="1" t="s">
        <v>3</v>
      </c>
    </row>
    <row r="3140" spans="1:3" x14ac:dyDescent="0.25">
      <c r="A3140" s="1">
        <v>3132</v>
      </c>
      <c r="B3140" s="1" t="str">
        <f>"00848254"</f>
        <v>00848254</v>
      </c>
      <c r="C3140" s="1" t="s">
        <v>3</v>
      </c>
    </row>
    <row r="3141" spans="1:3" x14ac:dyDescent="0.25">
      <c r="A3141" s="1">
        <v>3133</v>
      </c>
      <c r="B3141" s="1" t="str">
        <f>"00848257"</f>
        <v>00848257</v>
      </c>
      <c r="C3141" s="1" t="s">
        <v>3</v>
      </c>
    </row>
    <row r="3142" spans="1:3" x14ac:dyDescent="0.25">
      <c r="A3142" s="1">
        <v>3134</v>
      </c>
      <c r="B3142" s="1" t="str">
        <f>"00848258"</f>
        <v>00848258</v>
      </c>
      <c r="C3142" s="1" t="s">
        <v>3</v>
      </c>
    </row>
    <row r="3143" spans="1:3" x14ac:dyDescent="0.25">
      <c r="A3143" s="1">
        <v>3135</v>
      </c>
      <c r="B3143" s="1" t="str">
        <f>"00848306"</f>
        <v>00848306</v>
      </c>
      <c r="C3143" s="1" t="s">
        <v>3</v>
      </c>
    </row>
    <row r="3144" spans="1:3" x14ac:dyDescent="0.25">
      <c r="A3144" s="1">
        <v>3136</v>
      </c>
      <c r="B3144" s="1" t="str">
        <f>"00848377"</f>
        <v>00848377</v>
      </c>
      <c r="C3144" s="1" t="s">
        <v>3</v>
      </c>
    </row>
    <row r="3145" spans="1:3" x14ac:dyDescent="0.25">
      <c r="A3145" s="1">
        <v>3137</v>
      </c>
      <c r="B3145" s="1" t="str">
        <f>"00848379"</f>
        <v>00848379</v>
      </c>
      <c r="C3145" s="1" t="s">
        <v>3</v>
      </c>
    </row>
    <row r="3146" spans="1:3" x14ac:dyDescent="0.25">
      <c r="A3146" s="1">
        <v>3138</v>
      </c>
      <c r="B3146" s="1" t="str">
        <f>"00848399"</f>
        <v>00848399</v>
      </c>
      <c r="C3146" s="1" t="s">
        <v>3</v>
      </c>
    </row>
    <row r="3147" spans="1:3" x14ac:dyDescent="0.25">
      <c r="A3147" s="1">
        <v>3139</v>
      </c>
      <c r="B3147" s="1" t="str">
        <f>"00848430"</f>
        <v>00848430</v>
      </c>
      <c r="C3147" s="1" t="s">
        <v>3</v>
      </c>
    </row>
    <row r="3148" spans="1:3" x14ac:dyDescent="0.25">
      <c r="A3148" s="1">
        <v>3140</v>
      </c>
      <c r="B3148" s="1" t="str">
        <f>"00848457"</f>
        <v>00848457</v>
      </c>
      <c r="C3148" s="1" t="s">
        <v>3</v>
      </c>
    </row>
    <row r="3149" spans="1:3" x14ac:dyDescent="0.25">
      <c r="A3149" s="1">
        <v>3141</v>
      </c>
      <c r="B3149" s="1" t="str">
        <f>"00848462"</f>
        <v>00848462</v>
      </c>
      <c r="C3149" s="1" t="s">
        <v>3</v>
      </c>
    </row>
    <row r="3150" spans="1:3" x14ac:dyDescent="0.25">
      <c r="A3150" s="1">
        <v>3142</v>
      </c>
      <c r="B3150" s="1" t="str">
        <f>"00848495"</f>
        <v>00848495</v>
      </c>
      <c r="C3150" s="1" t="s">
        <v>3</v>
      </c>
    </row>
    <row r="3151" spans="1:3" x14ac:dyDescent="0.25">
      <c r="A3151" s="1">
        <v>3143</v>
      </c>
      <c r="B3151" s="1" t="str">
        <f>"00848507"</f>
        <v>00848507</v>
      </c>
      <c r="C3151" s="1" t="s">
        <v>3</v>
      </c>
    </row>
    <row r="3152" spans="1:3" x14ac:dyDescent="0.25">
      <c r="A3152" s="1">
        <v>3144</v>
      </c>
      <c r="B3152" s="1" t="str">
        <f>"00848587"</f>
        <v>00848587</v>
      </c>
      <c r="C3152" s="1" t="s">
        <v>3</v>
      </c>
    </row>
    <row r="3153" spans="1:3" x14ac:dyDescent="0.25">
      <c r="A3153" s="1">
        <v>3145</v>
      </c>
      <c r="B3153" s="1" t="str">
        <f>"00848618"</f>
        <v>00848618</v>
      </c>
      <c r="C3153" s="1" t="s">
        <v>3</v>
      </c>
    </row>
    <row r="3154" spans="1:3" x14ac:dyDescent="0.25">
      <c r="A3154" s="1">
        <v>3146</v>
      </c>
      <c r="B3154" s="1" t="str">
        <f>"00848674"</f>
        <v>00848674</v>
      </c>
      <c r="C3154" s="1" t="s">
        <v>3</v>
      </c>
    </row>
    <row r="3155" spans="1:3" x14ac:dyDescent="0.25">
      <c r="A3155" s="1">
        <v>3147</v>
      </c>
      <c r="B3155" s="1" t="str">
        <f>"00848684"</f>
        <v>00848684</v>
      </c>
      <c r="C3155" s="1" t="s">
        <v>3</v>
      </c>
    </row>
    <row r="3156" spans="1:3" x14ac:dyDescent="0.25">
      <c r="A3156" s="1">
        <v>3148</v>
      </c>
      <c r="B3156" s="1" t="str">
        <f>"00848706"</f>
        <v>00848706</v>
      </c>
      <c r="C3156" s="1" t="s">
        <v>3</v>
      </c>
    </row>
    <row r="3157" spans="1:3" x14ac:dyDescent="0.25">
      <c r="A3157" s="1">
        <v>3149</v>
      </c>
      <c r="B3157" s="1" t="str">
        <f>"00848714"</f>
        <v>00848714</v>
      </c>
      <c r="C3157" s="1" t="s">
        <v>3</v>
      </c>
    </row>
    <row r="3158" spans="1:3" x14ac:dyDescent="0.25">
      <c r="A3158" s="1">
        <v>3150</v>
      </c>
      <c r="B3158" s="1" t="str">
        <f>"00848720"</f>
        <v>00848720</v>
      </c>
      <c r="C3158" s="1" t="s">
        <v>3</v>
      </c>
    </row>
    <row r="3159" spans="1:3" x14ac:dyDescent="0.25">
      <c r="A3159" s="1">
        <v>3151</v>
      </c>
      <c r="B3159" s="1" t="str">
        <f>"00848734"</f>
        <v>00848734</v>
      </c>
      <c r="C3159" s="1" t="s">
        <v>3</v>
      </c>
    </row>
    <row r="3160" spans="1:3" x14ac:dyDescent="0.25">
      <c r="A3160" s="1">
        <v>3152</v>
      </c>
      <c r="B3160" s="1" t="str">
        <f>"00848775"</f>
        <v>00848775</v>
      </c>
      <c r="C3160" s="1" t="s">
        <v>3</v>
      </c>
    </row>
    <row r="3161" spans="1:3" x14ac:dyDescent="0.25">
      <c r="A3161" s="1">
        <v>3153</v>
      </c>
      <c r="B3161" s="1" t="str">
        <f>"00848785"</f>
        <v>00848785</v>
      </c>
      <c r="C3161" s="1" t="s">
        <v>3</v>
      </c>
    </row>
    <row r="3162" spans="1:3" x14ac:dyDescent="0.25">
      <c r="A3162" s="1">
        <v>3154</v>
      </c>
      <c r="B3162" s="1" t="str">
        <f>"00848801"</f>
        <v>00848801</v>
      </c>
      <c r="C3162" s="1" t="s">
        <v>3</v>
      </c>
    </row>
    <row r="3163" spans="1:3" x14ac:dyDescent="0.25">
      <c r="A3163" s="1">
        <v>3155</v>
      </c>
      <c r="B3163" s="1" t="str">
        <f>"00848831"</f>
        <v>00848831</v>
      </c>
      <c r="C3163" s="1" t="s">
        <v>3</v>
      </c>
    </row>
    <row r="3164" spans="1:3" x14ac:dyDescent="0.25">
      <c r="A3164" s="1">
        <v>3156</v>
      </c>
      <c r="B3164" s="1" t="str">
        <f>"00848871"</f>
        <v>00848871</v>
      </c>
      <c r="C3164" s="1" t="s">
        <v>3</v>
      </c>
    </row>
    <row r="3165" spans="1:3" x14ac:dyDescent="0.25">
      <c r="A3165" s="1">
        <v>3157</v>
      </c>
      <c r="B3165" s="1" t="str">
        <f>"00848896"</f>
        <v>00848896</v>
      </c>
      <c r="C3165" s="1" t="s">
        <v>3</v>
      </c>
    </row>
    <row r="3166" spans="1:3" x14ac:dyDescent="0.25">
      <c r="A3166" s="1">
        <v>3158</v>
      </c>
      <c r="B3166" s="1" t="str">
        <f>"00848943"</f>
        <v>00848943</v>
      </c>
      <c r="C3166" s="1" t="s">
        <v>3</v>
      </c>
    </row>
    <row r="3167" spans="1:3" x14ac:dyDescent="0.25">
      <c r="A3167" s="1">
        <v>3159</v>
      </c>
      <c r="B3167" s="1" t="str">
        <f>"00848957"</f>
        <v>00848957</v>
      </c>
      <c r="C3167" s="1" t="s">
        <v>3</v>
      </c>
    </row>
    <row r="3168" spans="1:3" x14ac:dyDescent="0.25">
      <c r="A3168" s="1">
        <v>3160</v>
      </c>
      <c r="B3168" s="1" t="str">
        <f>"00848989"</f>
        <v>00848989</v>
      </c>
      <c r="C3168" s="1" t="s">
        <v>3</v>
      </c>
    </row>
    <row r="3169" spans="1:3" x14ac:dyDescent="0.25">
      <c r="A3169" s="1">
        <v>3161</v>
      </c>
      <c r="B3169" s="1" t="str">
        <f>"00849000"</f>
        <v>00849000</v>
      </c>
      <c r="C3169" s="1" t="s">
        <v>3</v>
      </c>
    </row>
    <row r="3170" spans="1:3" x14ac:dyDescent="0.25">
      <c r="A3170" s="1">
        <v>3162</v>
      </c>
      <c r="B3170" s="1" t="str">
        <f>"00849009"</f>
        <v>00849009</v>
      </c>
      <c r="C3170" s="1" t="s">
        <v>3</v>
      </c>
    </row>
    <row r="3171" spans="1:3" x14ac:dyDescent="0.25">
      <c r="A3171" s="1">
        <v>3163</v>
      </c>
      <c r="B3171" s="1" t="str">
        <f>"00849052"</f>
        <v>00849052</v>
      </c>
      <c r="C3171" s="1" t="s">
        <v>3</v>
      </c>
    </row>
    <row r="3172" spans="1:3" x14ac:dyDescent="0.25">
      <c r="A3172" s="1">
        <v>3164</v>
      </c>
      <c r="B3172" s="1" t="str">
        <f>"00849053"</f>
        <v>00849053</v>
      </c>
      <c r="C3172" s="1" t="s">
        <v>3</v>
      </c>
    </row>
    <row r="3173" spans="1:3" x14ac:dyDescent="0.25">
      <c r="A3173" s="1">
        <v>3165</v>
      </c>
      <c r="B3173" s="1" t="str">
        <f>"00849069"</f>
        <v>00849069</v>
      </c>
      <c r="C3173" s="1" t="s">
        <v>3</v>
      </c>
    </row>
    <row r="3174" spans="1:3" x14ac:dyDescent="0.25">
      <c r="A3174" s="1">
        <v>3166</v>
      </c>
      <c r="B3174" s="1" t="str">
        <f>"00849073"</f>
        <v>00849073</v>
      </c>
      <c r="C3174" s="1" t="s">
        <v>3</v>
      </c>
    </row>
    <row r="3175" spans="1:3" x14ac:dyDescent="0.25">
      <c r="A3175" s="1">
        <v>3167</v>
      </c>
      <c r="B3175" s="1" t="str">
        <f>"00849097"</f>
        <v>00849097</v>
      </c>
      <c r="C3175" s="1" t="s">
        <v>3</v>
      </c>
    </row>
    <row r="3176" spans="1:3" x14ac:dyDescent="0.25">
      <c r="A3176" s="1">
        <v>3168</v>
      </c>
      <c r="B3176" s="1" t="str">
        <f>"00849104"</f>
        <v>00849104</v>
      </c>
      <c r="C3176" s="1" t="s">
        <v>3</v>
      </c>
    </row>
    <row r="3177" spans="1:3" x14ac:dyDescent="0.25">
      <c r="A3177" s="1">
        <v>3169</v>
      </c>
      <c r="B3177" s="1" t="str">
        <f>"00849105"</f>
        <v>00849105</v>
      </c>
      <c r="C3177" s="1" t="s">
        <v>3</v>
      </c>
    </row>
    <row r="3178" spans="1:3" x14ac:dyDescent="0.25">
      <c r="A3178" s="1">
        <v>3170</v>
      </c>
      <c r="B3178" s="1" t="str">
        <f>"00849125"</f>
        <v>00849125</v>
      </c>
      <c r="C3178" s="1" t="s">
        <v>3</v>
      </c>
    </row>
    <row r="3179" spans="1:3" x14ac:dyDescent="0.25">
      <c r="A3179" s="1">
        <v>3171</v>
      </c>
      <c r="B3179" s="1" t="str">
        <f>"00849143"</f>
        <v>00849143</v>
      </c>
      <c r="C3179" s="1" t="s">
        <v>3</v>
      </c>
    </row>
    <row r="3180" spans="1:3" x14ac:dyDescent="0.25">
      <c r="A3180" s="1">
        <v>3172</v>
      </c>
      <c r="B3180" s="1" t="str">
        <f>"00849180"</f>
        <v>00849180</v>
      </c>
      <c r="C3180" s="1" t="s">
        <v>3</v>
      </c>
    </row>
    <row r="3181" spans="1:3" x14ac:dyDescent="0.25">
      <c r="A3181" s="1">
        <v>3173</v>
      </c>
      <c r="B3181" s="1" t="str">
        <f>"00849202"</f>
        <v>00849202</v>
      </c>
      <c r="C3181" s="1" t="s">
        <v>3</v>
      </c>
    </row>
    <row r="3182" spans="1:3" x14ac:dyDescent="0.25">
      <c r="A3182" s="1">
        <v>3174</v>
      </c>
      <c r="B3182" s="1" t="str">
        <f>"00849301"</f>
        <v>00849301</v>
      </c>
      <c r="C3182" s="1" t="s">
        <v>3</v>
      </c>
    </row>
    <row r="3183" spans="1:3" x14ac:dyDescent="0.25">
      <c r="A3183" s="1">
        <v>3175</v>
      </c>
      <c r="B3183" s="1" t="str">
        <f>"00849306"</f>
        <v>00849306</v>
      </c>
      <c r="C3183" s="1" t="s">
        <v>3</v>
      </c>
    </row>
    <row r="3184" spans="1:3" x14ac:dyDescent="0.25">
      <c r="A3184" s="1">
        <v>3176</v>
      </c>
      <c r="B3184" s="1" t="str">
        <f>"00849338"</f>
        <v>00849338</v>
      </c>
      <c r="C3184" s="1" t="s">
        <v>3</v>
      </c>
    </row>
    <row r="3185" spans="1:3" x14ac:dyDescent="0.25">
      <c r="A3185" s="1">
        <v>3177</v>
      </c>
      <c r="B3185" s="1" t="str">
        <f>"00849373"</f>
        <v>00849373</v>
      </c>
      <c r="C3185" s="1" t="s">
        <v>3</v>
      </c>
    </row>
    <row r="3186" spans="1:3" x14ac:dyDescent="0.25">
      <c r="A3186" s="1">
        <v>3178</v>
      </c>
      <c r="B3186" s="1" t="str">
        <f>"00849419"</f>
        <v>00849419</v>
      </c>
      <c r="C3186" s="1" t="s">
        <v>3</v>
      </c>
    </row>
    <row r="3187" spans="1:3" x14ac:dyDescent="0.25">
      <c r="A3187" s="1">
        <v>3179</v>
      </c>
      <c r="B3187" s="1" t="str">
        <f>"00849521"</f>
        <v>00849521</v>
      </c>
      <c r="C3187" s="1" t="s">
        <v>3</v>
      </c>
    </row>
    <row r="3188" spans="1:3" x14ac:dyDescent="0.25">
      <c r="A3188" s="1">
        <v>3180</v>
      </c>
      <c r="B3188" s="1" t="str">
        <f>"00849527"</f>
        <v>00849527</v>
      </c>
      <c r="C3188" s="1" t="s">
        <v>3</v>
      </c>
    </row>
    <row r="3189" spans="1:3" x14ac:dyDescent="0.25">
      <c r="A3189" s="1">
        <v>3181</v>
      </c>
      <c r="B3189" s="1" t="str">
        <f>"00849574"</f>
        <v>00849574</v>
      </c>
      <c r="C3189" s="1" t="s">
        <v>3</v>
      </c>
    </row>
    <row r="3190" spans="1:3" x14ac:dyDescent="0.25">
      <c r="A3190" s="1">
        <v>3182</v>
      </c>
      <c r="B3190" s="1" t="str">
        <f>"00849614"</f>
        <v>00849614</v>
      </c>
      <c r="C3190" s="1" t="s">
        <v>3</v>
      </c>
    </row>
    <row r="3191" spans="1:3" x14ac:dyDescent="0.25">
      <c r="A3191" s="1">
        <v>3183</v>
      </c>
      <c r="B3191" s="1" t="str">
        <f>"00849656"</f>
        <v>00849656</v>
      </c>
      <c r="C3191" s="1" t="s">
        <v>3</v>
      </c>
    </row>
    <row r="3192" spans="1:3" x14ac:dyDescent="0.25">
      <c r="A3192" s="1">
        <v>3184</v>
      </c>
      <c r="B3192" s="1" t="str">
        <f>"00849700"</f>
        <v>00849700</v>
      </c>
      <c r="C3192" s="1" t="s">
        <v>3</v>
      </c>
    </row>
    <row r="3193" spans="1:3" x14ac:dyDescent="0.25">
      <c r="A3193" s="1">
        <v>3185</v>
      </c>
      <c r="B3193" s="1" t="str">
        <f>"00849701"</f>
        <v>00849701</v>
      </c>
      <c r="C3193" s="1" t="s">
        <v>3</v>
      </c>
    </row>
    <row r="3194" spans="1:3" x14ac:dyDescent="0.25">
      <c r="A3194" s="1">
        <v>3186</v>
      </c>
      <c r="B3194" s="1" t="str">
        <f>"00849703"</f>
        <v>00849703</v>
      </c>
      <c r="C3194" s="1" t="s">
        <v>3</v>
      </c>
    </row>
    <row r="3195" spans="1:3" x14ac:dyDescent="0.25">
      <c r="A3195" s="1">
        <v>3187</v>
      </c>
      <c r="B3195" s="1" t="str">
        <f>"00849708"</f>
        <v>00849708</v>
      </c>
      <c r="C3195" s="1" t="s">
        <v>3</v>
      </c>
    </row>
    <row r="3196" spans="1:3" x14ac:dyDescent="0.25">
      <c r="A3196" s="1">
        <v>3188</v>
      </c>
      <c r="B3196" s="1" t="str">
        <f>"00849725"</f>
        <v>00849725</v>
      </c>
      <c r="C3196" s="1" t="s">
        <v>3</v>
      </c>
    </row>
    <row r="3197" spans="1:3" x14ac:dyDescent="0.25">
      <c r="A3197" s="1">
        <v>3189</v>
      </c>
      <c r="B3197" s="1" t="str">
        <f>"00849755"</f>
        <v>00849755</v>
      </c>
      <c r="C3197" s="1" t="s">
        <v>3</v>
      </c>
    </row>
    <row r="3198" spans="1:3" x14ac:dyDescent="0.25">
      <c r="A3198" s="1">
        <v>3190</v>
      </c>
      <c r="B3198" s="1" t="str">
        <f>"00849797"</f>
        <v>00849797</v>
      </c>
      <c r="C3198" s="1" t="s">
        <v>3</v>
      </c>
    </row>
    <row r="3199" spans="1:3" x14ac:dyDescent="0.25">
      <c r="A3199" s="1">
        <v>3191</v>
      </c>
      <c r="B3199" s="1" t="str">
        <f>"00849830"</f>
        <v>00849830</v>
      </c>
      <c r="C3199" s="1" t="s">
        <v>3</v>
      </c>
    </row>
    <row r="3200" spans="1:3" x14ac:dyDescent="0.25">
      <c r="A3200" s="1">
        <v>3192</v>
      </c>
      <c r="B3200" s="1" t="str">
        <f>"00849831"</f>
        <v>00849831</v>
      </c>
      <c r="C3200" s="1" t="s">
        <v>3</v>
      </c>
    </row>
    <row r="3201" spans="1:3" x14ac:dyDescent="0.25">
      <c r="A3201" s="1">
        <v>3193</v>
      </c>
      <c r="B3201" s="1" t="str">
        <f>"00849866"</f>
        <v>00849866</v>
      </c>
      <c r="C3201" s="1" t="s">
        <v>3</v>
      </c>
    </row>
    <row r="3202" spans="1:3" x14ac:dyDescent="0.25">
      <c r="A3202" s="1">
        <v>3194</v>
      </c>
      <c r="B3202" s="1" t="str">
        <f>"00849889"</f>
        <v>00849889</v>
      </c>
      <c r="C3202" s="1" t="s">
        <v>3</v>
      </c>
    </row>
    <row r="3203" spans="1:3" x14ac:dyDescent="0.25">
      <c r="A3203" s="1">
        <v>3195</v>
      </c>
      <c r="B3203" s="1" t="str">
        <f>"00849933"</f>
        <v>00849933</v>
      </c>
      <c r="C3203" s="1" t="s">
        <v>3</v>
      </c>
    </row>
    <row r="3204" spans="1:3" x14ac:dyDescent="0.25">
      <c r="A3204" s="1">
        <v>3196</v>
      </c>
      <c r="B3204" s="1" t="str">
        <f>"00849939"</f>
        <v>00849939</v>
      </c>
      <c r="C3204" s="1" t="s">
        <v>3</v>
      </c>
    </row>
    <row r="3205" spans="1:3" x14ac:dyDescent="0.25">
      <c r="A3205" s="1">
        <v>3197</v>
      </c>
      <c r="B3205" s="1" t="str">
        <f>"00849943"</f>
        <v>00849943</v>
      </c>
      <c r="C3205" s="1" t="s">
        <v>3</v>
      </c>
    </row>
    <row r="3206" spans="1:3" x14ac:dyDescent="0.25">
      <c r="A3206" s="1">
        <v>3198</v>
      </c>
      <c r="B3206" s="1" t="str">
        <f>"00849962"</f>
        <v>00849962</v>
      </c>
      <c r="C3206" s="1" t="s">
        <v>3</v>
      </c>
    </row>
    <row r="3207" spans="1:3" x14ac:dyDescent="0.25">
      <c r="A3207" s="1">
        <v>3199</v>
      </c>
      <c r="B3207" s="1" t="str">
        <f>"00849982"</f>
        <v>00849982</v>
      </c>
      <c r="C3207" s="1" t="s">
        <v>3</v>
      </c>
    </row>
    <row r="3208" spans="1:3" x14ac:dyDescent="0.25">
      <c r="A3208" s="1">
        <v>3200</v>
      </c>
      <c r="B3208" s="1" t="str">
        <f>"00850002"</f>
        <v>00850002</v>
      </c>
      <c r="C3208" s="1" t="s">
        <v>3</v>
      </c>
    </row>
    <row r="3209" spans="1:3" x14ac:dyDescent="0.25">
      <c r="A3209" s="1">
        <v>3201</v>
      </c>
      <c r="B3209" s="1" t="str">
        <f>"00850029"</f>
        <v>00850029</v>
      </c>
      <c r="C3209" s="1" t="s">
        <v>3</v>
      </c>
    </row>
    <row r="3210" spans="1:3" x14ac:dyDescent="0.25">
      <c r="A3210" s="1">
        <v>3202</v>
      </c>
      <c r="B3210" s="1" t="str">
        <f>"00850032"</f>
        <v>00850032</v>
      </c>
      <c r="C3210" s="1" t="s">
        <v>3</v>
      </c>
    </row>
    <row r="3211" spans="1:3" x14ac:dyDescent="0.25">
      <c r="A3211" s="1">
        <v>3203</v>
      </c>
      <c r="B3211" s="1" t="str">
        <f>"00850088"</f>
        <v>00850088</v>
      </c>
      <c r="C3211" s="1" t="s">
        <v>3</v>
      </c>
    </row>
    <row r="3212" spans="1:3" x14ac:dyDescent="0.25">
      <c r="A3212" s="1">
        <v>3204</v>
      </c>
      <c r="B3212" s="1" t="str">
        <f>"00850144"</f>
        <v>00850144</v>
      </c>
      <c r="C3212" s="1" t="s">
        <v>3</v>
      </c>
    </row>
    <row r="3213" spans="1:3" x14ac:dyDescent="0.25">
      <c r="A3213" s="1">
        <v>3205</v>
      </c>
      <c r="B3213" s="1" t="str">
        <f>"00850154"</f>
        <v>00850154</v>
      </c>
      <c r="C3213" s="1" t="s">
        <v>3</v>
      </c>
    </row>
    <row r="3214" spans="1:3" x14ac:dyDescent="0.25">
      <c r="A3214" s="1">
        <v>3206</v>
      </c>
      <c r="B3214" s="1" t="str">
        <f>"00850156"</f>
        <v>00850156</v>
      </c>
      <c r="C3214" s="1" t="s">
        <v>3</v>
      </c>
    </row>
    <row r="3215" spans="1:3" x14ac:dyDescent="0.25">
      <c r="A3215" s="1">
        <v>3207</v>
      </c>
      <c r="B3215" s="1" t="str">
        <f>"00850177"</f>
        <v>00850177</v>
      </c>
      <c r="C3215" s="1" t="s">
        <v>3</v>
      </c>
    </row>
    <row r="3216" spans="1:3" x14ac:dyDescent="0.25">
      <c r="A3216" s="1">
        <v>3208</v>
      </c>
      <c r="B3216" s="1" t="str">
        <f>"00850184"</f>
        <v>00850184</v>
      </c>
      <c r="C3216" s="1" t="s">
        <v>3</v>
      </c>
    </row>
    <row r="3217" spans="1:3" x14ac:dyDescent="0.25">
      <c r="A3217" s="1">
        <v>3209</v>
      </c>
      <c r="B3217" s="1" t="str">
        <f>"00850217"</f>
        <v>00850217</v>
      </c>
      <c r="C3217" s="1" t="s">
        <v>3</v>
      </c>
    </row>
    <row r="3218" spans="1:3" x14ac:dyDescent="0.25">
      <c r="A3218" s="1">
        <v>3210</v>
      </c>
      <c r="B3218" s="1" t="str">
        <f>"00850234"</f>
        <v>00850234</v>
      </c>
      <c r="C3218" s="1" t="s">
        <v>3</v>
      </c>
    </row>
    <row r="3219" spans="1:3" x14ac:dyDescent="0.25">
      <c r="A3219" s="1">
        <v>3211</v>
      </c>
      <c r="B3219" s="1" t="str">
        <f>"00850257"</f>
        <v>00850257</v>
      </c>
      <c r="C3219" s="1" t="s">
        <v>3</v>
      </c>
    </row>
    <row r="3220" spans="1:3" x14ac:dyDescent="0.25">
      <c r="A3220" s="1">
        <v>3212</v>
      </c>
      <c r="B3220" s="1" t="str">
        <f>"00850272"</f>
        <v>00850272</v>
      </c>
      <c r="C3220" s="1" t="s">
        <v>3</v>
      </c>
    </row>
    <row r="3221" spans="1:3" x14ac:dyDescent="0.25">
      <c r="A3221" s="1">
        <v>3213</v>
      </c>
      <c r="B3221" s="1" t="str">
        <f>"00850282"</f>
        <v>00850282</v>
      </c>
      <c r="C3221" s="1" t="s">
        <v>3</v>
      </c>
    </row>
    <row r="3222" spans="1:3" x14ac:dyDescent="0.25">
      <c r="A3222" s="1">
        <v>3214</v>
      </c>
      <c r="B3222" s="1" t="str">
        <f>"00850286"</f>
        <v>00850286</v>
      </c>
      <c r="C3222" s="1" t="s">
        <v>3</v>
      </c>
    </row>
    <row r="3223" spans="1:3" x14ac:dyDescent="0.25">
      <c r="A3223" s="1">
        <v>3215</v>
      </c>
      <c r="B3223" s="1" t="str">
        <f>"00850293"</f>
        <v>00850293</v>
      </c>
      <c r="C3223" s="1" t="s">
        <v>3</v>
      </c>
    </row>
    <row r="3224" spans="1:3" x14ac:dyDescent="0.25">
      <c r="A3224" s="1">
        <v>3216</v>
      </c>
      <c r="B3224" s="1" t="str">
        <f>"00850295"</f>
        <v>00850295</v>
      </c>
      <c r="C3224" s="1" t="s">
        <v>3</v>
      </c>
    </row>
    <row r="3225" spans="1:3" x14ac:dyDescent="0.25">
      <c r="A3225" s="1">
        <v>3217</v>
      </c>
      <c r="B3225" s="1" t="str">
        <f>"00850305"</f>
        <v>00850305</v>
      </c>
      <c r="C3225" s="1" t="s">
        <v>3</v>
      </c>
    </row>
    <row r="3226" spans="1:3" x14ac:dyDescent="0.25">
      <c r="A3226" s="1">
        <v>3218</v>
      </c>
      <c r="B3226" s="1" t="str">
        <f>"00850321"</f>
        <v>00850321</v>
      </c>
      <c r="C3226" s="1" t="s">
        <v>3</v>
      </c>
    </row>
    <row r="3227" spans="1:3" x14ac:dyDescent="0.25">
      <c r="A3227" s="1">
        <v>3219</v>
      </c>
      <c r="B3227" s="1" t="str">
        <f>"00850338"</f>
        <v>00850338</v>
      </c>
      <c r="C3227" s="1" t="s">
        <v>3</v>
      </c>
    </row>
    <row r="3228" spans="1:3" x14ac:dyDescent="0.25">
      <c r="A3228" s="1">
        <v>3220</v>
      </c>
      <c r="B3228" s="1" t="str">
        <f>"00850342"</f>
        <v>00850342</v>
      </c>
      <c r="C3228" s="1" t="s">
        <v>3</v>
      </c>
    </row>
    <row r="3229" spans="1:3" x14ac:dyDescent="0.25">
      <c r="A3229" s="1">
        <v>3221</v>
      </c>
      <c r="B3229" s="1" t="str">
        <f>"00850343"</f>
        <v>00850343</v>
      </c>
      <c r="C3229" s="1" t="s">
        <v>3</v>
      </c>
    </row>
    <row r="3230" spans="1:3" x14ac:dyDescent="0.25">
      <c r="A3230" s="1">
        <v>3222</v>
      </c>
      <c r="B3230" s="1" t="str">
        <f>"00850346"</f>
        <v>00850346</v>
      </c>
      <c r="C3230" s="1" t="s">
        <v>3</v>
      </c>
    </row>
    <row r="3231" spans="1:3" x14ac:dyDescent="0.25">
      <c r="A3231" s="1">
        <v>3223</v>
      </c>
      <c r="B3231" s="1" t="str">
        <f>"00850356"</f>
        <v>00850356</v>
      </c>
      <c r="C3231" s="1" t="s">
        <v>3</v>
      </c>
    </row>
    <row r="3232" spans="1:3" x14ac:dyDescent="0.25">
      <c r="A3232" s="1">
        <v>3224</v>
      </c>
      <c r="B3232" s="1" t="str">
        <f>"00850359"</f>
        <v>00850359</v>
      </c>
      <c r="C3232" s="1" t="s">
        <v>3</v>
      </c>
    </row>
    <row r="3233" spans="1:3" x14ac:dyDescent="0.25">
      <c r="A3233" s="1">
        <v>3225</v>
      </c>
      <c r="B3233" s="1" t="str">
        <f>"00850405"</f>
        <v>00850405</v>
      </c>
      <c r="C3233" s="1" t="s">
        <v>3</v>
      </c>
    </row>
    <row r="3234" spans="1:3" x14ac:dyDescent="0.25">
      <c r="A3234" s="1">
        <v>3226</v>
      </c>
      <c r="B3234" s="1" t="str">
        <f>"00850424"</f>
        <v>00850424</v>
      </c>
      <c r="C3234" s="1" t="s">
        <v>3</v>
      </c>
    </row>
    <row r="3235" spans="1:3" x14ac:dyDescent="0.25">
      <c r="A3235" s="1">
        <v>3227</v>
      </c>
      <c r="B3235" s="1" t="str">
        <f>"00850444"</f>
        <v>00850444</v>
      </c>
      <c r="C3235" s="1" t="s">
        <v>3</v>
      </c>
    </row>
    <row r="3236" spans="1:3" x14ac:dyDescent="0.25">
      <c r="A3236" s="1">
        <v>3228</v>
      </c>
      <c r="B3236" s="1" t="str">
        <f>"00850457"</f>
        <v>00850457</v>
      </c>
      <c r="C3236" s="1" t="s">
        <v>3</v>
      </c>
    </row>
    <row r="3237" spans="1:3" x14ac:dyDescent="0.25">
      <c r="A3237" s="1">
        <v>3229</v>
      </c>
      <c r="B3237" s="1" t="str">
        <f>"00850458"</f>
        <v>00850458</v>
      </c>
      <c r="C3237" s="1" t="s">
        <v>3</v>
      </c>
    </row>
    <row r="3238" spans="1:3" x14ac:dyDescent="0.25">
      <c r="A3238" s="1">
        <v>3230</v>
      </c>
      <c r="B3238" s="1" t="str">
        <f>"00850476"</f>
        <v>00850476</v>
      </c>
      <c r="C3238" s="1" t="s">
        <v>3</v>
      </c>
    </row>
    <row r="3239" spans="1:3" x14ac:dyDescent="0.25">
      <c r="A3239" s="1">
        <v>3231</v>
      </c>
      <c r="B3239" s="1" t="str">
        <f>"00850478"</f>
        <v>00850478</v>
      </c>
      <c r="C3239" s="1" t="s">
        <v>3</v>
      </c>
    </row>
    <row r="3240" spans="1:3" x14ac:dyDescent="0.25">
      <c r="A3240" s="1">
        <v>3232</v>
      </c>
      <c r="B3240" s="1" t="str">
        <f>"00850491"</f>
        <v>00850491</v>
      </c>
      <c r="C3240" s="1" t="s">
        <v>3</v>
      </c>
    </row>
    <row r="3241" spans="1:3" x14ac:dyDescent="0.25">
      <c r="A3241" s="1">
        <v>3233</v>
      </c>
      <c r="B3241" s="1" t="str">
        <f>"00850506"</f>
        <v>00850506</v>
      </c>
      <c r="C3241" s="1" t="s">
        <v>3</v>
      </c>
    </row>
    <row r="3242" spans="1:3" x14ac:dyDescent="0.25">
      <c r="A3242" s="1">
        <v>3234</v>
      </c>
      <c r="B3242" s="1" t="str">
        <f>"00850527"</f>
        <v>00850527</v>
      </c>
      <c r="C3242" s="1" t="s">
        <v>3</v>
      </c>
    </row>
    <row r="3243" spans="1:3" x14ac:dyDescent="0.25">
      <c r="A3243" s="1">
        <v>3235</v>
      </c>
      <c r="B3243" s="1" t="str">
        <f>"00850530"</f>
        <v>00850530</v>
      </c>
      <c r="C3243" s="1" t="s">
        <v>3</v>
      </c>
    </row>
    <row r="3244" spans="1:3" x14ac:dyDescent="0.25">
      <c r="A3244" s="1">
        <v>3236</v>
      </c>
      <c r="B3244" s="1" t="str">
        <f>"00850534"</f>
        <v>00850534</v>
      </c>
      <c r="C3244" s="1" t="s">
        <v>3</v>
      </c>
    </row>
    <row r="3245" spans="1:3" x14ac:dyDescent="0.25">
      <c r="A3245" s="1">
        <v>3237</v>
      </c>
      <c r="B3245" s="1" t="str">
        <f>"00850535"</f>
        <v>00850535</v>
      </c>
      <c r="C3245" s="1" t="s">
        <v>3</v>
      </c>
    </row>
    <row r="3246" spans="1:3" x14ac:dyDescent="0.25">
      <c r="A3246" s="1">
        <v>3238</v>
      </c>
      <c r="B3246" s="1" t="str">
        <f>"00850551"</f>
        <v>00850551</v>
      </c>
      <c r="C3246" s="1" t="s">
        <v>3</v>
      </c>
    </row>
    <row r="3247" spans="1:3" x14ac:dyDescent="0.25">
      <c r="A3247" s="1">
        <v>3239</v>
      </c>
      <c r="B3247" s="1" t="str">
        <f>"00850556"</f>
        <v>00850556</v>
      </c>
      <c r="C3247" s="1" t="s">
        <v>3</v>
      </c>
    </row>
    <row r="3248" spans="1:3" x14ac:dyDescent="0.25">
      <c r="A3248" s="1">
        <v>3240</v>
      </c>
      <c r="B3248" s="1" t="str">
        <f>"00850567"</f>
        <v>00850567</v>
      </c>
      <c r="C3248" s="1" t="s">
        <v>3</v>
      </c>
    </row>
    <row r="3249" spans="1:3" x14ac:dyDescent="0.25">
      <c r="A3249" s="1">
        <v>3241</v>
      </c>
      <c r="B3249" s="1" t="str">
        <f>"00850579"</f>
        <v>00850579</v>
      </c>
      <c r="C3249" s="1" t="s">
        <v>3</v>
      </c>
    </row>
    <row r="3250" spans="1:3" x14ac:dyDescent="0.25">
      <c r="A3250" s="1">
        <v>3242</v>
      </c>
      <c r="B3250" s="1" t="str">
        <f>"00850587"</f>
        <v>00850587</v>
      </c>
      <c r="C3250" s="1" t="s">
        <v>3</v>
      </c>
    </row>
    <row r="3251" spans="1:3" x14ac:dyDescent="0.25">
      <c r="A3251" s="1">
        <v>3243</v>
      </c>
      <c r="B3251" s="1" t="str">
        <f>"00850594"</f>
        <v>00850594</v>
      </c>
      <c r="C3251" s="1" t="s">
        <v>3</v>
      </c>
    </row>
    <row r="3252" spans="1:3" x14ac:dyDescent="0.25">
      <c r="A3252" s="1">
        <v>3244</v>
      </c>
      <c r="B3252" s="1" t="str">
        <f>"00850605"</f>
        <v>00850605</v>
      </c>
      <c r="C3252" s="1" t="s">
        <v>3</v>
      </c>
    </row>
    <row r="3253" spans="1:3" x14ac:dyDescent="0.25">
      <c r="A3253" s="1">
        <v>3245</v>
      </c>
      <c r="B3253" s="1" t="str">
        <f>"00850606"</f>
        <v>00850606</v>
      </c>
      <c r="C3253" s="1" t="s">
        <v>3</v>
      </c>
    </row>
    <row r="3254" spans="1:3" x14ac:dyDescent="0.25">
      <c r="A3254" s="1">
        <v>3246</v>
      </c>
      <c r="B3254" s="1" t="str">
        <f>"00850616"</f>
        <v>00850616</v>
      </c>
      <c r="C3254" s="1" t="s">
        <v>3</v>
      </c>
    </row>
    <row r="3255" spans="1:3" x14ac:dyDescent="0.25">
      <c r="A3255" s="1">
        <v>3247</v>
      </c>
      <c r="B3255" s="1" t="str">
        <f>"00850617"</f>
        <v>00850617</v>
      </c>
      <c r="C3255" s="1" t="s">
        <v>3</v>
      </c>
    </row>
    <row r="3256" spans="1:3" x14ac:dyDescent="0.25">
      <c r="A3256" s="1">
        <v>3248</v>
      </c>
      <c r="B3256" s="1" t="str">
        <f>"00850628"</f>
        <v>00850628</v>
      </c>
      <c r="C3256" s="1" t="s">
        <v>3</v>
      </c>
    </row>
    <row r="3257" spans="1:3" x14ac:dyDescent="0.25">
      <c r="A3257" s="1">
        <v>3249</v>
      </c>
      <c r="B3257" s="1" t="str">
        <f>"00850634"</f>
        <v>00850634</v>
      </c>
      <c r="C3257" s="1" t="s">
        <v>3</v>
      </c>
    </row>
    <row r="3258" spans="1:3" x14ac:dyDescent="0.25">
      <c r="A3258" s="1">
        <v>3250</v>
      </c>
      <c r="B3258" s="1" t="str">
        <f>"00850641"</f>
        <v>00850641</v>
      </c>
      <c r="C3258" s="1" t="s">
        <v>3</v>
      </c>
    </row>
    <row r="3259" spans="1:3" x14ac:dyDescent="0.25">
      <c r="A3259" s="1">
        <v>3251</v>
      </c>
      <c r="B3259" s="1" t="str">
        <f>"00850647"</f>
        <v>00850647</v>
      </c>
      <c r="C3259" s="1" t="s">
        <v>3</v>
      </c>
    </row>
    <row r="3260" spans="1:3" x14ac:dyDescent="0.25">
      <c r="A3260" s="1">
        <v>3252</v>
      </c>
      <c r="B3260" s="1" t="str">
        <f>"00850651"</f>
        <v>00850651</v>
      </c>
      <c r="C3260" s="1" t="s">
        <v>3</v>
      </c>
    </row>
    <row r="3261" spans="1:3" x14ac:dyDescent="0.25">
      <c r="A3261" s="1">
        <v>3253</v>
      </c>
      <c r="B3261" s="1" t="str">
        <f>"00850653"</f>
        <v>00850653</v>
      </c>
      <c r="C3261" s="1" t="s">
        <v>3</v>
      </c>
    </row>
    <row r="3262" spans="1:3" x14ac:dyDescent="0.25">
      <c r="A3262" s="1">
        <v>3254</v>
      </c>
      <c r="B3262" s="1" t="str">
        <f>"00850658"</f>
        <v>00850658</v>
      </c>
      <c r="C3262" s="1" t="s">
        <v>3</v>
      </c>
    </row>
    <row r="3263" spans="1:3" x14ac:dyDescent="0.25">
      <c r="A3263" s="1">
        <v>3255</v>
      </c>
      <c r="B3263" s="1" t="str">
        <f>"00850661"</f>
        <v>00850661</v>
      </c>
      <c r="C3263" s="1" t="s">
        <v>3</v>
      </c>
    </row>
    <row r="3264" spans="1:3" x14ac:dyDescent="0.25">
      <c r="A3264" s="1">
        <v>3256</v>
      </c>
      <c r="B3264" s="1" t="str">
        <f>"00850664"</f>
        <v>00850664</v>
      </c>
      <c r="C3264" s="1" t="s">
        <v>3</v>
      </c>
    </row>
    <row r="3265" spans="1:3" x14ac:dyDescent="0.25">
      <c r="A3265" s="1">
        <v>3257</v>
      </c>
      <c r="B3265" s="1" t="str">
        <f>"00850671"</f>
        <v>00850671</v>
      </c>
      <c r="C3265" s="1" t="s">
        <v>3</v>
      </c>
    </row>
    <row r="3266" spans="1:3" x14ac:dyDescent="0.25">
      <c r="A3266" s="1">
        <v>3258</v>
      </c>
      <c r="B3266" s="1" t="str">
        <f>"00850676"</f>
        <v>00850676</v>
      </c>
      <c r="C3266" s="1" t="s">
        <v>3</v>
      </c>
    </row>
    <row r="3267" spans="1:3" x14ac:dyDescent="0.25">
      <c r="A3267" s="1">
        <v>3259</v>
      </c>
      <c r="B3267" s="1" t="str">
        <f>"00850685"</f>
        <v>00850685</v>
      </c>
      <c r="C3267" s="1" t="s">
        <v>3</v>
      </c>
    </row>
    <row r="3268" spans="1:3" x14ac:dyDescent="0.25">
      <c r="A3268" s="1">
        <v>3260</v>
      </c>
      <c r="B3268" s="1" t="str">
        <f>"00850686"</f>
        <v>00850686</v>
      </c>
      <c r="C3268" s="1" t="s">
        <v>3</v>
      </c>
    </row>
    <row r="3269" spans="1:3" x14ac:dyDescent="0.25">
      <c r="A3269" s="1">
        <v>3261</v>
      </c>
      <c r="B3269" s="1" t="str">
        <f>"00850694"</f>
        <v>00850694</v>
      </c>
      <c r="C3269" s="1" t="s">
        <v>3</v>
      </c>
    </row>
    <row r="3270" spans="1:3" x14ac:dyDescent="0.25">
      <c r="A3270" s="1">
        <v>3262</v>
      </c>
      <c r="B3270" s="1" t="str">
        <f>"00850703"</f>
        <v>00850703</v>
      </c>
      <c r="C3270" s="1" t="s">
        <v>3</v>
      </c>
    </row>
    <row r="3271" spans="1:3" x14ac:dyDescent="0.25">
      <c r="A3271" s="1">
        <v>3263</v>
      </c>
      <c r="B3271" s="1" t="str">
        <f>"00850705"</f>
        <v>00850705</v>
      </c>
      <c r="C3271" s="1" t="s">
        <v>3</v>
      </c>
    </row>
    <row r="3272" spans="1:3" x14ac:dyDescent="0.25">
      <c r="A3272" s="1">
        <v>3264</v>
      </c>
      <c r="B3272" s="1" t="str">
        <f>"00850708"</f>
        <v>00850708</v>
      </c>
      <c r="C3272" s="1" t="s">
        <v>3</v>
      </c>
    </row>
    <row r="3273" spans="1:3" x14ac:dyDescent="0.25">
      <c r="A3273" s="1">
        <v>3265</v>
      </c>
      <c r="B3273" s="1" t="str">
        <f>"00850717"</f>
        <v>00850717</v>
      </c>
      <c r="C3273" s="1" t="s">
        <v>3</v>
      </c>
    </row>
    <row r="3274" spans="1:3" x14ac:dyDescent="0.25">
      <c r="A3274" s="1">
        <v>3266</v>
      </c>
      <c r="B3274" s="1" t="str">
        <f>"00850750"</f>
        <v>00850750</v>
      </c>
      <c r="C3274" s="1" t="s">
        <v>3</v>
      </c>
    </row>
    <row r="3275" spans="1:3" x14ac:dyDescent="0.25">
      <c r="A3275" s="1">
        <v>3267</v>
      </c>
      <c r="B3275" s="1" t="str">
        <f>"00850760"</f>
        <v>00850760</v>
      </c>
      <c r="C3275" s="1" t="s">
        <v>3</v>
      </c>
    </row>
    <row r="3276" spans="1:3" x14ac:dyDescent="0.25">
      <c r="A3276" s="1">
        <v>3268</v>
      </c>
      <c r="B3276" s="1" t="str">
        <f>"00850766"</f>
        <v>00850766</v>
      </c>
      <c r="C3276" s="1" t="s">
        <v>3</v>
      </c>
    </row>
    <row r="3277" spans="1:3" x14ac:dyDescent="0.25">
      <c r="A3277" s="1">
        <v>3269</v>
      </c>
      <c r="B3277" s="1" t="str">
        <f>"00850777"</f>
        <v>00850777</v>
      </c>
      <c r="C3277" s="1" t="s">
        <v>3</v>
      </c>
    </row>
    <row r="3278" spans="1:3" x14ac:dyDescent="0.25">
      <c r="A3278" s="1">
        <v>3270</v>
      </c>
      <c r="B3278" s="1" t="str">
        <f>"00850792"</f>
        <v>00850792</v>
      </c>
      <c r="C3278" s="1" t="s">
        <v>3</v>
      </c>
    </row>
    <row r="3279" spans="1:3" x14ac:dyDescent="0.25">
      <c r="A3279" s="1">
        <v>3271</v>
      </c>
      <c r="B3279" s="1" t="str">
        <f>"00850807"</f>
        <v>00850807</v>
      </c>
      <c r="C3279" s="1" t="s">
        <v>3</v>
      </c>
    </row>
    <row r="3280" spans="1:3" x14ac:dyDescent="0.25">
      <c r="A3280" s="1">
        <v>3272</v>
      </c>
      <c r="B3280" s="1" t="str">
        <f>"00850820"</f>
        <v>00850820</v>
      </c>
      <c r="C3280" s="1" t="s">
        <v>3</v>
      </c>
    </row>
    <row r="3281" spans="1:3" x14ac:dyDescent="0.25">
      <c r="A3281" s="1">
        <v>3273</v>
      </c>
      <c r="B3281" s="1" t="str">
        <f>"00850824"</f>
        <v>00850824</v>
      </c>
      <c r="C3281" s="1" t="s">
        <v>3</v>
      </c>
    </row>
    <row r="3282" spans="1:3" x14ac:dyDescent="0.25">
      <c r="A3282" s="1">
        <v>3274</v>
      </c>
      <c r="B3282" s="1" t="str">
        <f>"00850825"</f>
        <v>00850825</v>
      </c>
      <c r="C3282" s="1" t="s">
        <v>3</v>
      </c>
    </row>
    <row r="3283" spans="1:3" x14ac:dyDescent="0.25">
      <c r="A3283" s="1">
        <v>3275</v>
      </c>
      <c r="B3283" s="1" t="str">
        <f>"00850829"</f>
        <v>00850829</v>
      </c>
      <c r="C3283" s="1" t="s">
        <v>3</v>
      </c>
    </row>
    <row r="3284" spans="1:3" x14ac:dyDescent="0.25">
      <c r="A3284" s="1">
        <v>3276</v>
      </c>
      <c r="B3284" s="1" t="str">
        <f>"00850834"</f>
        <v>00850834</v>
      </c>
      <c r="C3284" s="1" t="s">
        <v>3</v>
      </c>
    </row>
    <row r="3285" spans="1:3" x14ac:dyDescent="0.25">
      <c r="A3285" s="1">
        <v>3277</v>
      </c>
      <c r="B3285" s="1" t="str">
        <f>"00850837"</f>
        <v>00850837</v>
      </c>
      <c r="C3285" s="1" t="s">
        <v>3</v>
      </c>
    </row>
    <row r="3286" spans="1:3" x14ac:dyDescent="0.25">
      <c r="A3286" s="1">
        <v>3278</v>
      </c>
      <c r="B3286" s="1" t="str">
        <f>"00850848"</f>
        <v>00850848</v>
      </c>
      <c r="C3286" s="1" t="s">
        <v>3</v>
      </c>
    </row>
    <row r="3287" spans="1:3" x14ac:dyDescent="0.25">
      <c r="A3287" s="1">
        <v>3279</v>
      </c>
      <c r="B3287" s="1" t="str">
        <f>"00850853"</f>
        <v>00850853</v>
      </c>
      <c r="C3287" s="1" t="s">
        <v>3</v>
      </c>
    </row>
    <row r="3288" spans="1:3" x14ac:dyDescent="0.25">
      <c r="A3288" s="1">
        <v>3280</v>
      </c>
      <c r="B3288" s="1" t="str">
        <f>"00850864"</f>
        <v>00850864</v>
      </c>
      <c r="C3288" s="1" t="s">
        <v>3</v>
      </c>
    </row>
    <row r="3289" spans="1:3" x14ac:dyDescent="0.25">
      <c r="A3289" s="1">
        <v>3281</v>
      </c>
      <c r="B3289" s="1" t="str">
        <f>"00850869"</f>
        <v>00850869</v>
      </c>
      <c r="C3289" s="1" t="s">
        <v>3</v>
      </c>
    </row>
    <row r="3290" spans="1:3" x14ac:dyDescent="0.25">
      <c r="A3290" s="1">
        <v>3282</v>
      </c>
      <c r="B3290" s="1" t="str">
        <f>"00850903"</f>
        <v>00850903</v>
      </c>
      <c r="C3290" s="1" t="s">
        <v>3</v>
      </c>
    </row>
    <row r="3291" spans="1:3" x14ac:dyDescent="0.25">
      <c r="A3291" s="1">
        <v>3283</v>
      </c>
      <c r="B3291" s="1" t="str">
        <f>"00850909"</f>
        <v>00850909</v>
      </c>
      <c r="C3291" s="1" t="s">
        <v>3</v>
      </c>
    </row>
    <row r="3292" spans="1:3" x14ac:dyDescent="0.25">
      <c r="A3292" s="1">
        <v>3284</v>
      </c>
      <c r="B3292" s="1" t="str">
        <f>"00850921"</f>
        <v>00850921</v>
      </c>
      <c r="C3292" s="1" t="s">
        <v>3</v>
      </c>
    </row>
    <row r="3293" spans="1:3" x14ac:dyDescent="0.25">
      <c r="A3293" s="1">
        <v>3285</v>
      </c>
      <c r="B3293" s="1" t="str">
        <f>"00850922"</f>
        <v>00850922</v>
      </c>
      <c r="C3293" s="1" t="s">
        <v>3</v>
      </c>
    </row>
    <row r="3294" spans="1:3" x14ac:dyDescent="0.25">
      <c r="A3294" s="1">
        <v>3286</v>
      </c>
      <c r="B3294" s="1" t="str">
        <f>"00850923"</f>
        <v>00850923</v>
      </c>
      <c r="C3294" s="1" t="s">
        <v>3</v>
      </c>
    </row>
    <row r="3295" spans="1:3" x14ac:dyDescent="0.25">
      <c r="A3295" s="1">
        <v>3287</v>
      </c>
      <c r="B3295" s="1" t="str">
        <f>"00850927"</f>
        <v>00850927</v>
      </c>
      <c r="C3295" s="1" t="s">
        <v>3</v>
      </c>
    </row>
    <row r="3296" spans="1:3" x14ac:dyDescent="0.25">
      <c r="A3296" s="1">
        <v>3288</v>
      </c>
      <c r="B3296" s="1" t="str">
        <f>"00850929"</f>
        <v>00850929</v>
      </c>
      <c r="C3296" s="1" t="s">
        <v>3</v>
      </c>
    </row>
    <row r="3297" spans="1:3" x14ac:dyDescent="0.25">
      <c r="A3297" s="1">
        <v>3289</v>
      </c>
      <c r="B3297" s="1" t="str">
        <f>"00850945"</f>
        <v>00850945</v>
      </c>
      <c r="C3297" s="1" t="s">
        <v>3</v>
      </c>
    </row>
    <row r="3298" spans="1:3" x14ac:dyDescent="0.25">
      <c r="A3298" s="1">
        <v>3290</v>
      </c>
      <c r="B3298" s="1" t="str">
        <f>"00850962"</f>
        <v>00850962</v>
      </c>
      <c r="C3298" s="1" t="s">
        <v>3</v>
      </c>
    </row>
    <row r="3299" spans="1:3" x14ac:dyDescent="0.25">
      <c r="A3299" s="1">
        <v>3291</v>
      </c>
      <c r="B3299" s="1" t="str">
        <f>"00850969"</f>
        <v>00850969</v>
      </c>
      <c r="C3299" s="1" t="s">
        <v>3</v>
      </c>
    </row>
    <row r="3300" spans="1:3" x14ac:dyDescent="0.25">
      <c r="A3300" s="1">
        <v>3292</v>
      </c>
      <c r="B3300" s="1" t="str">
        <f>"00850974"</f>
        <v>00850974</v>
      </c>
      <c r="C3300" s="1" t="s">
        <v>3</v>
      </c>
    </row>
    <row r="3301" spans="1:3" x14ac:dyDescent="0.25">
      <c r="A3301" s="1">
        <v>3293</v>
      </c>
      <c r="B3301" s="1" t="str">
        <f>"00850985"</f>
        <v>00850985</v>
      </c>
      <c r="C3301" s="1" t="s">
        <v>3</v>
      </c>
    </row>
    <row r="3302" spans="1:3" x14ac:dyDescent="0.25">
      <c r="A3302" s="1">
        <v>3294</v>
      </c>
      <c r="B3302" s="1" t="str">
        <f>"00851008"</f>
        <v>00851008</v>
      </c>
      <c r="C3302" s="1" t="s">
        <v>3</v>
      </c>
    </row>
    <row r="3303" spans="1:3" x14ac:dyDescent="0.25">
      <c r="A3303" s="1">
        <v>3295</v>
      </c>
      <c r="B3303" s="1" t="str">
        <f>"00851012"</f>
        <v>00851012</v>
      </c>
      <c r="C3303" s="1" t="s">
        <v>3</v>
      </c>
    </row>
    <row r="3304" spans="1:3" x14ac:dyDescent="0.25">
      <c r="A3304" s="1">
        <v>3296</v>
      </c>
      <c r="B3304" s="1" t="str">
        <f>"00851021"</f>
        <v>00851021</v>
      </c>
      <c r="C3304" s="1" t="s">
        <v>3</v>
      </c>
    </row>
    <row r="3305" spans="1:3" x14ac:dyDescent="0.25">
      <c r="A3305" s="1">
        <v>3297</v>
      </c>
      <c r="B3305" s="1" t="str">
        <f>"00851022"</f>
        <v>00851022</v>
      </c>
      <c r="C3305" s="1" t="s">
        <v>3</v>
      </c>
    </row>
    <row r="3306" spans="1:3" x14ac:dyDescent="0.25">
      <c r="A3306" s="1">
        <v>3298</v>
      </c>
      <c r="B3306" s="1" t="str">
        <f>"00851027"</f>
        <v>00851027</v>
      </c>
      <c r="C3306" s="1" t="s">
        <v>3</v>
      </c>
    </row>
    <row r="3307" spans="1:3" x14ac:dyDescent="0.25">
      <c r="A3307" s="1">
        <v>3299</v>
      </c>
      <c r="B3307" s="1" t="str">
        <f>"00851031"</f>
        <v>00851031</v>
      </c>
      <c r="C3307" s="1" t="s">
        <v>3</v>
      </c>
    </row>
    <row r="3308" spans="1:3" x14ac:dyDescent="0.25">
      <c r="A3308" s="1">
        <v>3300</v>
      </c>
      <c r="B3308" s="1" t="str">
        <f>"00851063"</f>
        <v>00851063</v>
      </c>
      <c r="C3308" s="1" t="s">
        <v>3</v>
      </c>
    </row>
    <row r="3309" spans="1:3" x14ac:dyDescent="0.25">
      <c r="A3309" s="1">
        <v>3301</v>
      </c>
      <c r="B3309" s="1" t="str">
        <f>"00851066"</f>
        <v>00851066</v>
      </c>
      <c r="C3309" s="1" t="s">
        <v>3</v>
      </c>
    </row>
    <row r="3310" spans="1:3" x14ac:dyDescent="0.25">
      <c r="A3310" s="1">
        <v>3302</v>
      </c>
      <c r="B3310" s="1" t="str">
        <f>"00851068"</f>
        <v>00851068</v>
      </c>
      <c r="C3310" s="1" t="s">
        <v>3</v>
      </c>
    </row>
    <row r="3311" spans="1:3" x14ac:dyDescent="0.25">
      <c r="A3311" s="1">
        <v>3303</v>
      </c>
      <c r="B3311" s="1" t="str">
        <f>"00851073"</f>
        <v>00851073</v>
      </c>
      <c r="C3311" s="1" t="s">
        <v>3</v>
      </c>
    </row>
    <row r="3312" spans="1:3" x14ac:dyDescent="0.25">
      <c r="A3312" s="1">
        <v>3304</v>
      </c>
      <c r="B3312" s="1" t="str">
        <f>"00851078"</f>
        <v>00851078</v>
      </c>
      <c r="C3312" s="1" t="s">
        <v>3</v>
      </c>
    </row>
    <row r="3313" spans="1:3" x14ac:dyDescent="0.25">
      <c r="A3313" s="1">
        <v>3305</v>
      </c>
      <c r="B3313" s="1" t="str">
        <f>"00851090"</f>
        <v>00851090</v>
      </c>
      <c r="C3313" s="1" t="s">
        <v>3</v>
      </c>
    </row>
    <row r="3314" spans="1:3" x14ac:dyDescent="0.25">
      <c r="A3314" s="1">
        <v>3306</v>
      </c>
      <c r="B3314" s="1" t="str">
        <f>"00851095"</f>
        <v>00851095</v>
      </c>
      <c r="C3314" s="1" t="s">
        <v>3</v>
      </c>
    </row>
    <row r="3315" spans="1:3" x14ac:dyDescent="0.25">
      <c r="A3315" s="1">
        <v>3307</v>
      </c>
      <c r="B3315" s="1" t="str">
        <f>"00851100"</f>
        <v>00851100</v>
      </c>
      <c r="C3315" s="1" t="s">
        <v>3</v>
      </c>
    </row>
    <row r="3316" spans="1:3" x14ac:dyDescent="0.25">
      <c r="A3316" s="1">
        <v>3308</v>
      </c>
      <c r="B3316" s="1" t="str">
        <f>"00851104"</f>
        <v>00851104</v>
      </c>
      <c r="C3316" s="1" t="s">
        <v>3</v>
      </c>
    </row>
    <row r="3317" spans="1:3" x14ac:dyDescent="0.25">
      <c r="A3317" s="1">
        <v>3309</v>
      </c>
      <c r="B3317" s="1" t="str">
        <f>"00851109"</f>
        <v>00851109</v>
      </c>
      <c r="C3317" s="1" t="s">
        <v>3</v>
      </c>
    </row>
    <row r="3318" spans="1:3" x14ac:dyDescent="0.25">
      <c r="A3318" s="1">
        <v>3310</v>
      </c>
      <c r="B3318" s="1" t="str">
        <f>"00851110"</f>
        <v>00851110</v>
      </c>
      <c r="C3318" s="1" t="s">
        <v>3</v>
      </c>
    </row>
    <row r="3319" spans="1:3" x14ac:dyDescent="0.25">
      <c r="A3319" s="1">
        <v>3311</v>
      </c>
      <c r="B3319" s="1" t="str">
        <f>"00851117"</f>
        <v>00851117</v>
      </c>
      <c r="C3319" s="1" t="s">
        <v>3</v>
      </c>
    </row>
    <row r="3320" spans="1:3" x14ac:dyDescent="0.25">
      <c r="A3320" s="1">
        <v>3312</v>
      </c>
      <c r="B3320" s="1" t="str">
        <f>"00851124"</f>
        <v>00851124</v>
      </c>
      <c r="C3320" s="1" t="s">
        <v>3</v>
      </c>
    </row>
    <row r="3321" spans="1:3" x14ac:dyDescent="0.25">
      <c r="A3321" s="1">
        <v>3313</v>
      </c>
      <c r="B3321" s="1" t="str">
        <f>"00851128"</f>
        <v>00851128</v>
      </c>
      <c r="C3321" s="1" t="s">
        <v>3</v>
      </c>
    </row>
    <row r="3322" spans="1:3" x14ac:dyDescent="0.25">
      <c r="A3322" s="1">
        <v>3314</v>
      </c>
      <c r="B3322" s="1" t="str">
        <f>"00851134"</f>
        <v>00851134</v>
      </c>
      <c r="C3322" s="1" t="s">
        <v>3</v>
      </c>
    </row>
    <row r="3323" spans="1:3" x14ac:dyDescent="0.25">
      <c r="A3323" s="1">
        <v>3315</v>
      </c>
      <c r="B3323" s="1" t="str">
        <f>"00851169"</f>
        <v>00851169</v>
      </c>
      <c r="C3323" s="1" t="s">
        <v>3</v>
      </c>
    </row>
    <row r="3324" spans="1:3" x14ac:dyDescent="0.25">
      <c r="A3324" s="1">
        <v>3316</v>
      </c>
      <c r="B3324" s="1" t="str">
        <f>"00851177"</f>
        <v>00851177</v>
      </c>
      <c r="C3324" s="1" t="s">
        <v>3</v>
      </c>
    </row>
    <row r="3325" spans="1:3" x14ac:dyDescent="0.25">
      <c r="A3325" s="1">
        <v>3317</v>
      </c>
      <c r="B3325" s="1" t="str">
        <f>"00851184"</f>
        <v>00851184</v>
      </c>
      <c r="C3325" s="1" t="s">
        <v>3</v>
      </c>
    </row>
    <row r="3326" spans="1:3" x14ac:dyDescent="0.25">
      <c r="A3326" s="1">
        <v>3318</v>
      </c>
      <c r="B3326" s="1" t="str">
        <f>"00851198"</f>
        <v>00851198</v>
      </c>
      <c r="C3326" s="1" t="s">
        <v>3</v>
      </c>
    </row>
    <row r="3327" spans="1:3" x14ac:dyDescent="0.25">
      <c r="A3327" s="1">
        <v>3319</v>
      </c>
      <c r="B3327" s="1" t="str">
        <f>"00851203"</f>
        <v>00851203</v>
      </c>
      <c r="C3327" s="1" t="s">
        <v>3</v>
      </c>
    </row>
    <row r="3328" spans="1:3" x14ac:dyDescent="0.25">
      <c r="A3328" s="1">
        <v>3320</v>
      </c>
      <c r="B3328" s="1" t="str">
        <f>"00851222"</f>
        <v>00851222</v>
      </c>
      <c r="C3328" s="1" t="s">
        <v>3</v>
      </c>
    </row>
    <row r="3329" spans="1:3" x14ac:dyDescent="0.25">
      <c r="A3329" s="1">
        <v>3321</v>
      </c>
      <c r="B3329" s="1" t="str">
        <f>"00851227"</f>
        <v>00851227</v>
      </c>
      <c r="C3329" s="1" t="s">
        <v>3</v>
      </c>
    </row>
    <row r="3330" spans="1:3" x14ac:dyDescent="0.25">
      <c r="A3330" s="1">
        <v>3322</v>
      </c>
      <c r="B3330" s="1" t="str">
        <f>"00851234"</f>
        <v>00851234</v>
      </c>
      <c r="C3330" s="1" t="s">
        <v>3</v>
      </c>
    </row>
    <row r="3331" spans="1:3" x14ac:dyDescent="0.25">
      <c r="A3331" s="1">
        <v>3323</v>
      </c>
      <c r="B3331" s="1" t="str">
        <f>"00851272"</f>
        <v>00851272</v>
      </c>
      <c r="C3331" s="1" t="s">
        <v>3</v>
      </c>
    </row>
    <row r="3332" spans="1:3" x14ac:dyDescent="0.25">
      <c r="A3332" s="1">
        <v>3324</v>
      </c>
      <c r="B3332" s="1" t="str">
        <f>"00851276"</f>
        <v>00851276</v>
      </c>
      <c r="C3332" s="1" t="s">
        <v>3</v>
      </c>
    </row>
    <row r="3333" spans="1:3" x14ac:dyDescent="0.25">
      <c r="A3333" s="1">
        <v>3325</v>
      </c>
      <c r="B3333" s="1" t="str">
        <f>"00851297"</f>
        <v>00851297</v>
      </c>
      <c r="C3333" s="1" t="s">
        <v>3</v>
      </c>
    </row>
    <row r="3334" spans="1:3" x14ac:dyDescent="0.25">
      <c r="A3334" s="1">
        <v>3326</v>
      </c>
      <c r="B3334" s="1" t="str">
        <f>"00851298"</f>
        <v>00851298</v>
      </c>
      <c r="C3334" s="1" t="s">
        <v>3</v>
      </c>
    </row>
    <row r="3335" spans="1:3" x14ac:dyDescent="0.25">
      <c r="A3335" s="1">
        <v>3327</v>
      </c>
      <c r="B3335" s="1" t="str">
        <f>"00851299"</f>
        <v>00851299</v>
      </c>
      <c r="C3335" s="1" t="s">
        <v>3</v>
      </c>
    </row>
    <row r="3336" spans="1:3" x14ac:dyDescent="0.25">
      <c r="A3336" s="1">
        <v>3328</v>
      </c>
      <c r="B3336" s="1" t="str">
        <f>"00851301"</f>
        <v>00851301</v>
      </c>
      <c r="C3336" s="1" t="s">
        <v>3</v>
      </c>
    </row>
    <row r="3337" spans="1:3" x14ac:dyDescent="0.25">
      <c r="A3337" s="1">
        <v>3329</v>
      </c>
      <c r="B3337" s="1" t="str">
        <f>"00851312"</f>
        <v>00851312</v>
      </c>
      <c r="C3337" s="1" t="s">
        <v>3</v>
      </c>
    </row>
    <row r="3338" spans="1:3" x14ac:dyDescent="0.25">
      <c r="A3338" s="1">
        <v>3330</v>
      </c>
      <c r="B3338" s="1" t="str">
        <f>"00851321"</f>
        <v>00851321</v>
      </c>
      <c r="C3338" s="1" t="s">
        <v>3</v>
      </c>
    </row>
    <row r="3339" spans="1:3" x14ac:dyDescent="0.25">
      <c r="A3339" s="1">
        <v>3331</v>
      </c>
      <c r="B3339" s="1" t="str">
        <f>"00851326"</f>
        <v>00851326</v>
      </c>
      <c r="C3339" s="1" t="s">
        <v>3</v>
      </c>
    </row>
    <row r="3340" spans="1:3" x14ac:dyDescent="0.25">
      <c r="A3340" s="1">
        <v>3332</v>
      </c>
      <c r="B3340" s="1" t="str">
        <f>"00851348"</f>
        <v>00851348</v>
      </c>
      <c r="C3340" s="1" t="s">
        <v>3</v>
      </c>
    </row>
    <row r="3341" spans="1:3" x14ac:dyDescent="0.25">
      <c r="A3341" s="1">
        <v>3333</v>
      </c>
      <c r="B3341" s="1" t="str">
        <f>"00851351"</f>
        <v>00851351</v>
      </c>
      <c r="C3341" s="1" t="s">
        <v>3</v>
      </c>
    </row>
    <row r="3342" spans="1:3" x14ac:dyDescent="0.25">
      <c r="A3342" s="1">
        <v>3334</v>
      </c>
      <c r="B3342" s="1" t="str">
        <f>"00851355"</f>
        <v>00851355</v>
      </c>
      <c r="C3342" s="1" t="s">
        <v>3</v>
      </c>
    </row>
    <row r="3343" spans="1:3" x14ac:dyDescent="0.25">
      <c r="A3343" s="1">
        <v>3335</v>
      </c>
      <c r="B3343" s="1" t="str">
        <f>"00851370"</f>
        <v>00851370</v>
      </c>
      <c r="C3343" s="1" t="s">
        <v>3</v>
      </c>
    </row>
    <row r="3344" spans="1:3" x14ac:dyDescent="0.25">
      <c r="A3344" s="1">
        <v>3336</v>
      </c>
      <c r="B3344" s="1" t="str">
        <f>"00851376"</f>
        <v>00851376</v>
      </c>
      <c r="C3344" s="1" t="s">
        <v>3</v>
      </c>
    </row>
    <row r="3345" spans="1:3" x14ac:dyDescent="0.25">
      <c r="A3345" s="1">
        <v>3337</v>
      </c>
      <c r="B3345" s="1" t="str">
        <f>"00851389"</f>
        <v>00851389</v>
      </c>
      <c r="C3345" s="1" t="s">
        <v>3</v>
      </c>
    </row>
    <row r="3346" spans="1:3" x14ac:dyDescent="0.25">
      <c r="A3346" s="1">
        <v>3338</v>
      </c>
      <c r="B3346" s="1" t="str">
        <f>"00851393"</f>
        <v>00851393</v>
      </c>
      <c r="C3346" s="1" t="s">
        <v>3</v>
      </c>
    </row>
    <row r="3347" spans="1:3" x14ac:dyDescent="0.25">
      <c r="A3347" s="1">
        <v>3339</v>
      </c>
      <c r="B3347" s="1" t="str">
        <f>"00851402"</f>
        <v>00851402</v>
      </c>
      <c r="C3347" s="1" t="s">
        <v>3</v>
      </c>
    </row>
    <row r="3348" spans="1:3" x14ac:dyDescent="0.25">
      <c r="A3348" s="1">
        <v>3340</v>
      </c>
      <c r="B3348" s="1" t="str">
        <f>"00851405"</f>
        <v>00851405</v>
      </c>
      <c r="C3348" s="1" t="s">
        <v>3</v>
      </c>
    </row>
    <row r="3349" spans="1:3" x14ac:dyDescent="0.25">
      <c r="A3349" s="1">
        <v>3341</v>
      </c>
      <c r="B3349" s="1" t="str">
        <f>"00851409"</f>
        <v>00851409</v>
      </c>
      <c r="C3349" s="1" t="s">
        <v>3</v>
      </c>
    </row>
    <row r="3350" spans="1:3" x14ac:dyDescent="0.25">
      <c r="A3350" s="1">
        <v>3342</v>
      </c>
      <c r="B3350" s="1" t="str">
        <f>"00851415"</f>
        <v>00851415</v>
      </c>
      <c r="C3350" s="1" t="s">
        <v>3</v>
      </c>
    </row>
    <row r="3351" spans="1:3" x14ac:dyDescent="0.25">
      <c r="A3351" s="1">
        <v>3343</v>
      </c>
      <c r="B3351" s="1" t="str">
        <f>"00851436"</f>
        <v>00851436</v>
      </c>
      <c r="C3351" s="1" t="s">
        <v>3</v>
      </c>
    </row>
    <row r="3352" spans="1:3" x14ac:dyDescent="0.25">
      <c r="A3352" s="1">
        <v>3344</v>
      </c>
      <c r="B3352" s="1" t="str">
        <f>"00851440"</f>
        <v>00851440</v>
      </c>
      <c r="C3352" s="1" t="s">
        <v>3</v>
      </c>
    </row>
    <row r="3353" spans="1:3" x14ac:dyDescent="0.25">
      <c r="A3353" s="1">
        <v>3345</v>
      </c>
      <c r="B3353" s="1" t="str">
        <f>"00851447"</f>
        <v>00851447</v>
      </c>
      <c r="C3353" s="1" t="s">
        <v>3</v>
      </c>
    </row>
    <row r="3354" spans="1:3" x14ac:dyDescent="0.25">
      <c r="A3354" s="1">
        <v>3346</v>
      </c>
      <c r="B3354" s="1" t="str">
        <f>"00851464"</f>
        <v>00851464</v>
      </c>
      <c r="C3354" s="1" t="s">
        <v>3</v>
      </c>
    </row>
    <row r="3355" spans="1:3" x14ac:dyDescent="0.25">
      <c r="A3355" s="1">
        <v>3347</v>
      </c>
      <c r="B3355" s="1" t="str">
        <f>"00851467"</f>
        <v>00851467</v>
      </c>
      <c r="C3355" s="1" t="s">
        <v>3</v>
      </c>
    </row>
    <row r="3356" spans="1:3" x14ac:dyDescent="0.25">
      <c r="A3356" s="1">
        <v>3348</v>
      </c>
      <c r="B3356" s="1" t="str">
        <f>"00851478"</f>
        <v>00851478</v>
      </c>
      <c r="C3356" s="1" t="s">
        <v>3</v>
      </c>
    </row>
    <row r="3357" spans="1:3" x14ac:dyDescent="0.25">
      <c r="A3357" s="1">
        <v>3349</v>
      </c>
      <c r="B3357" s="1" t="str">
        <f>"00851484"</f>
        <v>00851484</v>
      </c>
      <c r="C3357" s="1" t="s">
        <v>3</v>
      </c>
    </row>
    <row r="3358" spans="1:3" x14ac:dyDescent="0.25">
      <c r="A3358" s="1">
        <v>3350</v>
      </c>
      <c r="B3358" s="1" t="str">
        <f>"00851494"</f>
        <v>00851494</v>
      </c>
      <c r="C3358" s="1" t="s">
        <v>3</v>
      </c>
    </row>
    <row r="3359" spans="1:3" x14ac:dyDescent="0.25">
      <c r="A3359" s="1">
        <v>3351</v>
      </c>
      <c r="B3359" s="1" t="str">
        <f>"00851496"</f>
        <v>00851496</v>
      </c>
      <c r="C3359" s="1" t="s">
        <v>3</v>
      </c>
    </row>
    <row r="3360" spans="1:3" x14ac:dyDescent="0.25">
      <c r="A3360" s="1">
        <v>3352</v>
      </c>
      <c r="B3360" s="1" t="str">
        <f>"00851509"</f>
        <v>00851509</v>
      </c>
      <c r="C3360" s="1" t="s">
        <v>3</v>
      </c>
    </row>
    <row r="3361" spans="1:3" x14ac:dyDescent="0.25">
      <c r="A3361" s="1">
        <v>3353</v>
      </c>
      <c r="B3361" s="1" t="str">
        <f>"00851510"</f>
        <v>00851510</v>
      </c>
      <c r="C3361" s="1" t="s">
        <v>3</v>
      </c>
    </row>
    <row r="3362" spans="1:3" x14ac:dyDescent="0.25">
      <c r="A3362" s="1">
        <v>3354</v>
      </c>
      <c r="B3362" s="1" t="str">
        <f>"00851524"</f>
        <v>00851524</v>
      </c>
      <c r="C3362" s="1" t="s">
        <v>3</v>
      </c>
    </row>
    <row r="3363" spans="1:3" x14ac:dyDescent="0.25">
      <c r="A3363" s="1">
        <v>3355</v>
      </c>
      <c r="B3363" s="1" t="str">
        <f>"00851533"</f>
        <v>00851533</v>
      </c>
      <c r="C3363" s="1" t="s">
        <v>3</v>
      </c>
    </row>
    <row r="3364" spans="1:3" x14ac:dyDescent="0.25">
      <c r="A3364" s="1">
        <v>3356</v>
      </c>
      <c r="B3364" s="1" t="str">
        <f>"00851538"</f>
        <v>00851538</v>
      </c>
      <c r="C3364" s="1" t="s">
        <v>3</v>
      </c>
    </row>
    <row r="3365" spans="1:3" x14ac:dyDescent="0.25">
      <c r="A3365" s="1">
        <v>3357</v>
      </c>
      <c r="B3365" s="1" t="str">
        <f>"00851547"</f>
        <v>00851547</v>
      </c>
      <c r="C3365" s="1" t="s">
        <v>3</v>
      </c>
    </row>
    <row r="3366" spans="1:3" x14ac:dyDescent="0.25">
      <c r="A3366" s="1">
        <v>3358</v>
      </c>
      <c r="B3366" s="1" t="str">
        <f>"00851550"</f>
        <v>00851550</v>
      </c>
      <c r="C3366" s="1" t="s">
        <v>3</v>
      </c>
    </row>
    <row r="3367" spans="1:3" x14ac:dyDescent="0.25">
      <c r="A3367" s="1">
        <v>3359</v>
      </c>
      <c r="B3367" s="1" t="str">
        <f>"00851551"</f>
        <v>00851551</v>
      </c>
      <c r="C3367" s="1" t="s">
        <v>3</v>
      </c>
    </row>
    <row r="3368" spans="1:3" x14ac:dyDescent="0.25">
      <c r="A3368" s="1">
        <v>3360</v>
      </c>
      <c r="B3368" s="1" t="str">
        <f>"00851559"</f>
        <v>00851559</v>
      </c>
      <c r="C3368" s="1" t="s">
        <v>3</v>
      </c>
    </row>
    <row r="3369" spans="1:3" x14ac:dyDescent="0.25">
      <c r="A3369" s="1">
        <v>3361</v>
      </c>
      <c r="B3369" s="1" t="str">
        <f>"00851573"</f>
        <v>00851573</v>
      </c>
      <c r="C3369" s="1" t="s">
        <v>3</v>
      </c>
    </row>
    <row r="3370" spans="1:3" x14ac:dyDescent="0.25">
      <c r="A3370" s="1">
        <v>3362</v>
      </c>
      <c r="B3370" s="1" t="str">
        <f>"00851579"</f>
        <v>00851579</v>
      </c>
      <c r="C3370" s="1" t="s">
        <v>3</v>
      </c>
    </row>
    <row r="3371" spans="1:3" x14ac:dyDescent="0.25">
      <c r="A3371" s="1">
        <v>3363</v>
      </c>
      <c r="B3371" s="1" t="str">
        <f>"00851588"</f>
        <v>00851588</v>
      </c>
      <c r="C3371" s="1" t="s">
        <v>3</v>
      </c>
    </row>
    <row r="3372" spans="1:3" x14ac:dyDescent="0.25">
      <c r="A3372" s="1">
        <v>3364</v>
      </c>
      <c r="B3372" s="1" t="str">
        <f>"00851593"</f>
        <v>00851593</v>
      </c>
      <c r="C3372" s="1" t="s">
        <v>3</v>
      </c>
    </row>
    <row r="3373" spans="1:3" x14ac:dyDescent="0.25">
      <c r="A3373" s="1">
        <v>3365</v>
      </c>
      <c r="B3373" s="1" t="str">
        <f>"00851601"</f>
        <v>00851601</v>
      </c>
      <c r="C3373" s="1" t="s">
        <v>3</v>
      </c>
    </row>
    <row r="3374" spans="1:3" x14ac:dyDescent="0.25">
      <c r="A3374" s="1">
        <v>3366</v>
      </c>
      <c r="B3374" s="1" t="str">
        <f>"00851612"</f>
        <v>00851612</v>
      </c>
      <c r="C3374" s="1" t="s">
        <v>3</v>
      </c>
    </row>
    <row r="3375" spans="1:3" x14ac:dyDescent="0.25">
      <c r="A3375" s="1">
        <v>3367</v>
      </c>
      <c r="B3375" s="1" t="str">
        <f>"00851614"</f>
        <v>00851614</v>
      </c>
      <c r="C3375" s="1" t="s">
        <v>3</v>
      </c>
    </row>
    <row r="3376" spans="1:3" x14ac:dyDescent="0.25">
      <c r="A3376" s="1">
        <v>3368</v>
      </c>
      <c r="B3376" s="1" t="str">
        <f>"00851629"</f>
        <v>00851629</v>
      </c>
      <c r="C3376" s="1" t="s">
        <v>3</v>
      </c>
    </row>
    <row r="3377" spans="1:3" x14ac:dyDescent="0.25">
      <c r="A3377" s="1">
        <v>3369</v>
      </c>
      <c r="B3377" s="1" t="str">
        <f>"00851631"</f>
        <v>00851631</v>
      </c>
      <c r="C3377" s="1" t="s">
        <v>3</v>
      </c>
    </row>
    <row r="3378" spans="1:3" x14ac:dyDescent="0.25">
      <c r="A3378" s="1">
        <v>3370</v>
      </c>
      <c r="B3378" s="1" t="str">
        <f>"00851637"</f>
        <v>00851637</v>
      </c>
      <c r="C3378" s="1" t="s">
        <v>3</v>
      </c>
    </row>
    <row r="3379" spans="1:3" x14ac:dyDescent="0.25">
      <c r="A3379" s="1">
        <v>3371</v>
      </c>
      <c r="B3379" s="1" t="str">
        <f>"00851640"</f>
        <v>00851640</v>
      </c>
      <c r="C3379" s="1" t="s">
        <v>3</v>
      </c>
    </row>
    <row r="3380" spans="1:3" x14ac:dyDescent="0.25">
      <c r="A3380" s="1">
        <v>3372</v>
      </c>
      <c r="B3380" s="1" t="str">
        <f>"00851642"</f>
        <v>00851642</v>
      </c>
      <c r="C3380" s="1" t="s">
        <v>3</v>
      </c>
    </row>
    <row r="3381" spans="1:3" x14ac:dyDescent="0.25">
      <c r="A3381" s="1">
        <v>3373</v>
      </c>
      <c r="B3381" s="1" t="str">
        <f>"00851644"</f>
        <v>00851644</v>
      </c>
      <c r="C3381" s="1" t="s">
        <v>3</v>
      </c>
    </row>
    <row r="3382" spans="1:3" x14ac:dyDescent="0.25">
      <c r="A3382" s="1">
        <v>3374</v>
      </c>
      <c r="B3382" s="1" t="str">
        <f>"00851648"</f>
        <v>00851648</v>
      </c>
      <c r="C3382" s="1" t="s">
        <v>3</v>
      </c>
    </row>
    <row r="3383" spans="1:3" x14ac:dyDescent="0.25">
      <c r="A3383" s="1">
        <v>3375</v>
      </c>
      <c r="B3383" s="1" t="str">
        <f>"00851659"</f>
        <v>00851659</v>
      </c>
      <c r="C3383" s="1" t="s">
        <v>3</v>
      </c>
    </row>
    <row r="3384" spans="1:3" x14ac:dyDescent="0.25">
      <c r="A3384" s="1">
        <v>3376</v>
      </c>
      <c r="B3384" s="1" t="str">
        <f>"00851661"</f>
        <v>00851661</v>
      </c>
      <c r="C3384" s="1" t="s">
        <v>3</v>
      </c>
    </row>
    <row r="3385" spans="1:3" x14ac:dyDescent="0.25">
      <c r="A3385" s="1">
        <v>3377</v>
      </c>
      <c r="B3385" s="1" t="str">
        <f>"00851662"</f>
        <v>00851662</v>
      </c>
      <c r="C3385" s="1" t="s">
        <v>3</v>
      </c>
    </row>
    <row r="3386" spans="1:3" x14ac:dyDescent="0.25">
      <c r="A3386" s="1">
        <v>3378</v>
      </c>
      <c r="B3386" s="1" t="str">
        <f>"00851673"</f>
        <v>00851673</v>
      </c>
      <c r="C3386" s="1" t="s">
        <v>3</v>
      </c>
    </row>
    <row r="3387" spans="1:3" x14ac:dyDescent="0.25">
      <c r="A3387" s="1">
        <v>3379</v>
      </c>
      <c r="B3387" s="1" t="str">
        <f>"00851678"</f>
        <v>00851678</v>
      </c>
      <c r="C3387" s="1" t="s">
        <v>3</v>
      </c>
    </row>
    <row r="3388" spans="1:3" x14ac:dyDescent="0.25">
      <c r="A3388" s="1">
        <v>3380</v>
      </c>
      <c r="B3388" s="1" t="str">
        <f>"00851679"</f>
        <v>00851679</v>
      </c>
      <c r="C3388" s="1" t="s">
        <v>3</v>
      </c>
    </row>
    <row r="3389" spans="1:3" x14ac:dyDescent="0.25">
      <c r="A3389" s="1">
        <v>3381</v>
      </c>
      <c r="B3389" s="1" t="str">
        <f>"00851683"</f>
        <v>00851683</v>
      </c>
      <c r="C3389" s="1" t="s">
        <v>3</v>
      </c>
    </row>
    <row r="3390" spans="1:3" x14ac:dyDescent="0.25">
      <c r="A3390" s="1">
        <v>3382</v>
      </c>
      <c r="B3390" s="1" t="str">
        <f>"00851684"</f>
        <v>00851684</v>
      </c>
      <c r="C3390" s="1" t="s">
        <v>3</v>
      </c>
    </row>
    <row r="3391" spans="1:3" x14ac:dyDescent="0.25">
      <c r="A3391" s="1">
        <v>3383</v>
      </c>
      <c r="B3391" s="1" t="str">
        <f>"00851685"</f>
        <v>00851685</v>
      </c>
      <c r="C3391" s="1" t="s">
        <v>3</v>
      </c>
    </row>
    <row r="3392" spans="1:3" x14ac:dyDescent="0.25">
      <c r="A3392" s="1">
        <v>3384</v>
      </c>
      <c r="B3392" s="1" t="str">
        <f>"00851691"</f>
        <v>00851691</v>
      </c>
      <c r="C3392" s="1" t="s">
        <v>3</v>
      </c>
    </row>
    <row r="3393" spans="1:3" x14ac:dyDescent="0.25">
      <c r="A3393" s="1">
        <v>3385</v>
      </c>
      <c r="B3393" s="1" t="str">
        <f>"00851692"</f>
        <v>00851692</v>
      </c>
      <c r="C3393" s="1" t="s">
        <v>3</v>
      </c>
    </row>
    <row r="3394" spans="1:3" x14ac:dyDescent="0.25">
      <c r="A3394" s="1">
        <v>3386</v>
      </c>
      <c r="B3394" s="1" t="str">
        <f>"00851694"</f>
        <v>00851694</v>
      </c>
      <c r="C3394" s="1" t="s">
        <v>3</v>
      </c>
    </row>
    <row r="3395" spans="1:3" x14ac:dyDescent="0.25">
      <c r="A3395" s="1">
        <v>3387</v>
      </c>
      <c r="B3395" s="1" t="str">
        <f>"00851695"</f>
        <v>00851695</v>
      </c>
      <c r="C3395" s="1" t="s">
        <v>3</v>
      </c>
    </row>
    <row r="3396" spans="1:3" x14ac:dyDescent="0.25">
      <c r="A3396" s="1">
        <v>3388</v>
      </c>
      <c r="B3396" s="1" t="str">
        <f>"00851702"</f>
        <v>00851702</v>
      </c>
      <c r="C3396" s="1" t="s">
        <v>3</v>
      </c>
    </row>
    <row r="3397" spans="1:3" x14ac:dyDescent="0.25">
      <c r="A3397" s="1">
        <v>3389</v>
      </c>
      <c r="B3397" s="1" t="str">
        <f>"00851704"</f>
        <v>00851704</v>
      </c>
      <c r="C3397" s="1" t="s">
        <v>3</v>
      </c>
    </row>
    <row r="3398" spans="1:3" x14ac:dyDescent="0.25">
      <c r="A3398" s="1">
        <v>3390</v>
      </c>
      <c r="B3398" s="1" t="str">
        <f>"00851708"</f>
        <v>00851708</v>
      </c>
      <c r="C3398" s="1" t="s">
        <v>3</v>
      </c>
    </row>
    <row r="3399" spans="1:3" x14ac:dyDescent="0.25">
      <c r="A3399" s="1">
        <v>3391</v>
      </c>
      <c r="B3399" s="1" t="str">
        <f>"00851710"</f>
        <v>00851710</v>
      </c>
      <c r="C3399" s="1" t="s">
        <v>3</v>
      </c>
    </row>
    <row r="3400" spans="1:3" x14ac:dyDescent="0.25">
      <c r="A3400" s="1">
        <v>3392</v>
      </c>
      <c r="B3400" s="1" t="str">
        <f>"00851711"</f>
        <v>00851711</v>
      </c>
      <c r="C3400" s="1" t="s">
        <v>3</v>
      </c>
    </row>
    <row r="3401" spans="1:3" x14ac:dyDescent="0.25">
      <c r="A3401" s="1">
        <v>3393</v>
      </c>
      <c r="B3401" s="1" t="str">
        <f>"00851720"</f>
        <v>00851720</v>
      </c>
      <c r="C3401" s="1" t="s">
        <v>3</v>
      </c>
    </row>
    <row r="3402" spans="1:3" x14ac:dyDescent="0.25">
      <c r="A3402" s="1">
        <v>3394</v>
      </c>
      <c r="B3402" s="1" t="str">
        <f>"00851724"</f>
        <v>00851724</v>
      </c>
      <c r="C3402" s="1" t="s">
        <v>3</v>
      </c>
    </row>
    <row r="3403" spans="1:3" x14ac:dyDescent="0.25">
      <c r="A3403" s="1">
        <v>3395</v>
      </c>
      <c r="B3403" s="1" t="str">
        <f>"00851725"</f>
        <v>00851725</v>
      </c>
      <c r="C3403" s="1" t="s">
        <v>3</v>
      </c>
    </row>
    <row r="3404" spans="1:3" x14ac:dyDescent="0.25">
      <c r="A3404" s="1">
        <v>3396</v>
      </c>
      <c r="B3404" s="1" t="str">
        <f>"00851736"</f>
        <v>00851736</v>
      </c>
      <c r="C3404" s="1" t="s">
        <v>3</v>
      </c>
    </row>
    <row r="3405" spans="1:3" x14ac:dyDescent="0.25">
      <c r="A3405" s="1">
        <v>3397</v>
      </c>
      <c r="B3405" s="1" t="str">
        <f>"00851752"</f>
        <v>00851752</v>
      </c>
      <c r="C3405" s="1" t="s">
        <v>3</v>
      </c>
    </row>
    <row r="3406" spans="1:3" x14ac:dyDescent="0.25">
      <c r="A3406" s="1">
        <v>3398</v>
      </c>
      <c r="B3406" s="1" t="str">
        <f>"00851773"</f>
        <v>00851773</v>
      </c>
      <c r="C3406" s="1" t="s">
        <v>3</v>
      </c>
    </row>
    <row r="3407" spans="1:3" x14ac:dyDescent="0.25">
      <c r="A3407" s="1">
        <v>3399</v>
      </c>
      <c r="B3407" s="1" t="str">
        <f>"00851778"</f>
        <v>00851778</v>
      </c>
      <c r="C3407" s="1" t="s">
        <v>3</v>
      </c>
    </row>
    <row r="3408" spans="1:3" x14ac:dyDescent="0.25">
      <c r="A3408" s="1">
        <v>3400</v>
      </c>
      <c r="B3408" s="1" t="str">
        <f>"00851794"</f>
        <v>00851794</v>
      </c>
      <c r="C3408" s="1" t="s">
        <v>3</v>
      </c>
    </row>
    <row r="3409" spans="1:3" x14ac:dyDescent="0.25">
      <c r="A3409" s="1">
        <v>3401</v>
      </c>
      <c r="B3409" s="1" t="str">
        <f>"00851797"</f>
        <v>00851797</v>
      </c>
      <c r="C3409" s="1" t="s">
        <v>3</v>
      </c>
    </row>
    <row r="3410" spans="1:3" x14ac:dyDescent="0.25">
      <c r="A3410" s="1">
        <v>3402</v>
      </c>
      <c r="B3410" s="1" t="str">
        <f>"00851798"</f>
        <v>00851798</v>
      </c>
      <c r="C3410" s="1" t="s">
        <v>3</v>
      </c>
    </row>
    <row r="3411" spans="1:3" x14ac:dyDescent="0.25">
      <c r="A3411" s="1">
        <v>3403</v>
      </c>
      <c r="B3411" s="1" t="str">
        <f>"00851799"</f>
        <v>00851799</v>
      </c>
      <c r="C3411" s="1" t="s">
        <v>3</v>
      </c>
    </row>
    <row r="3412" spans="1:3" x14ac:dyDescent="0.25">
      <c r="A3412" s="1">
        <v>3404</v>
      </c>
      <c r="B3412" s="1" t="str">
        <f>"00851809"</f>
        <v>00851809</v>
      </c>
      <c r="C3412" s="1" t="s">
        <v>3</v>
      </c>
    </row>
    <row r="3413" spans="1:3" x14ac:dyDescent="0.25">
      <c r="A3413" s="1">
        <v>3405</v>
      </c>
      <c r="B3413" s="1" t="str">
        <f>"00851813"</f>
        <v>00851813</v>
      </c>
      <c r="C3413" s="1" t="s">
        <v>3</v>
      </c>
    </row>
    <row r="3414" spans="1:3" x14ac:dyDescent="0.25">
      <c r="A3414" s="1">
        <v>3406</v>
      </c>
      <c r="B3414" s="1" t="str">
        <f>"00851823"</f>
        <v>00851823</v>
      </c>
      <c r="C3414" s="1" t="s">
        <v>3</v>
      </c>
    </row>
    <row r="3415" spans="1:3" x14ac:dyDescent="0.25">
      <c r="A3415" s="1">
        <v>3407</v>
      </c>
      <c r="B3415" s="1" t="str">
        <f>"00851830"</f>
        <v>00851830</v>
      </c>
      <c r="C3415" s="1" t="s">
        <v>3</v>
      </c>
    </row>
    <row r="3416" spans="1:3" x14ac:dyDescent="0.25">
      <c r="A3416" s="1">
        <v>3408</v>
      </c>
      <c r="B3416" s="1" t="str">
        <f>"00851856"</f>
        <v>00851856</v>
      </c>
      <c r="C3416" s="1" t="s">
        <v>3</v>
      </c>
    </row>
    <row r="3417" spans="1:3" x14ac:dyDescent="0.25">
      <c r="A3417" s="1">
        <v>3409</v>
      </c>
      <c r="B3417" s="1" t="str">
        <f>"00851860"</f>
        <v>00851860</v>
      </c>
      <c r="C3417" s="1" t="s">
        <v>3</v>
      </c>
    </row>
    <row r="3418" spans="1:3" x14ac:dyDescent="0.25">
      <c r="A3418" s="1">
        <v>3410</v>
      </c>
      <c r="B3418" s="1" t="str">
        <f>"00851862"</f>
        <v>00851862</v>
      </c>
      <c r="C3418" s="1" t="s">
        <v>3</v>
      </c>
    </row>
    <row r="3419" spans="1:3" x14ac:dyDescent="0.25">
      <c r="A3419" s="1">
        <v>3411</v>
      </c>
      <c r="B3419" s="1" t="str">
        <f>"00851907"</f>
        <v>00851907</v>
      </c>
      <c r="C3419" s="1" t="s">
        <v>3</v>
      </c>
    </row>
    <row r="3420" spans="1:3" x14ac:dyDescent="0.25">
      <c r="A3420" s="1">
        <v>3412</v>
      </c>
      <c r="B3420" s="1" t="str">
        <f>"00851908"</f>
        <v>00851908</v>
      </c>
      <c r="C3420" s="1" t="s">
        <v>3</v>
      </c>
    </row>
    <row r="3421" spans="1:3" x14ac:dyDescent="0.25">
      <c r="A3421" s="1">
        <v>3413</v>
      </c>
      <c r="B3421" s="1" t="str">
        <f>"00851920"</f>
        <v>00851920</v>
      </c>
      <c r="C3421" s="1" t="s">
        <v>3</v>
      </c>
    </row>
    <row r="3422" spans="1:3" x14ac:dyDescent="0.25">
      <c r="A3422" s="1">
        <v>3414</v>
      </c>
      <c r="B3422" s="1" t="str">
        <f>"00851939"</f>
        <v>00851939</v>
      </c>
      <c r="C3422" s="1" t="s">
        <v>3</v>
      </c>
    </row>
    <row r="3423" spans="1:3" x14ac:dyDescent="0.25">
      <c r="A3423" s="1">
        <v>3415</v>
      </c>
      <c r="B3423" s="1" t="str">
        <f>"00851943"</f>
        <v>00851943</v>
      </c>
      <c r="C3423" s="1" t="s">
        <v>3</v>
      </c>
    </row>
    <row r="3424" spans="1:3" x14ac:dyDescent="0.25">
      <c r="A3424" s="1">
        <v>3416</v>
      </c>
      <c r="B3424" s="1" t="str">
        <f>"00851946"</f>
        <v>00851946</v>
      </c>
      <c r="C3424" s="1" t="s">
        <v>3</v>
      </c>
    </row>
    <row r="3425" spans="1:3" x14ac:dyDescent="0.25">
      <c r="A3425" s="1">
        <v>3417</v>
      </c>
      <c r="B3425" s="1" t="str">
        <f>"00851970"</f>
        <v>00851970</v>
      </c>
      <c r="C3425" s="1" t="s">
        <v>3</v>
      </c>
    </row>
    <row r="3426" spans="1:3" x14ac:dyDescent="0.25">
      <c r="A3426" s="1">
        <v>3418</v>
      </c>
      <c r="B3426" s="1" t="str">
        <f>"00851971"</f>
        <v>00851971</v>
      </c>
      <c r="C3426" s="1" t="s">
        <v>3</v>
      </c>
    </row>
    <row r="3427" spans="1:3" x14ac:dyDescent="0.25">
      <c r="A3427" s="1">
        <v>3419</v>
      </c>
      <c r="B3427" s="1" t="str">
        <f>"00851983"</f>
        <v>00851983</v>
      </c>
      <c r="C3427" s="1" t="s">
        <v>3</v>
      </c>
    </row>
    <row r="3428" spans="1:3" x14ac:dyDescent="0.25">
      <c r="A3428" s="1">
        <v>3420</v>
      </c>
      <c r="B3428" s="1" t="str">
        <f>"00851995"</f>
        <v>00851995</v>
      </c>
      <c r="C3428" s="1" t="s">
        <v>3</v>
      </c>
    </row>
    <row r="3429" spans="1:3" x14ac:dyDescent="0.25">
      <c r="A3429" s="1">
        <v>3421</v>
      </c>
      <c r="B3429" s="1" t="str">
        <f>"00852002"</f>
        <v>00852002</v>
      </c>
      <c r="C3429" s="1" t="s">
        <v>3</v>
      </c>
    </row>
    <row r="3430" spans="1:3" x14ac:dyDescent="0.25">
      <c r="A3430" s="1">
        <v>3422</v>
      </c>
      <c r="B3430" s="1" t="str">
        <f>"00852005"</f>
        <v>00852005</v>
      </c>
      <c r="C3430" s="1" t="s">
        <v>3</v>
      </c>
    </row>
    <row r="3431" spans="1:3" x14ac:dyDescent="0.25">
      <c r="A3431" s="1">
        <v>3423</v>
      </c>
      <c r="B3431" s="1" t="str">
        <f>"00852006"</f>
        <v>00852006</v>
      </c>
      <c r="C3431" s="1" t="s">
        <v>3</v>
      </c>
    </row>
    <row r="3432" spans="1:3" x14ac:dyDescent="0.25">
      <c r="A3432" s="1">
        <v>3424</v>
      </c>
      <c r="B3432" s="1" t="str">
        <f>"00852011"</f>
        <v>00852011</v>
      </c>
      <c r="C3432" s="1" t="s">
        <v>3</v>
      </c>
    </row>
    <row r="3433" spans="1:3" x14ac:dyDescent="0.25">
      <c r="A3433" s="1">
        <v>3425</v>
      </c>
      <c r="B3433" s="1" t="str">
        <f>"00852038"</f>
        <v>00852038</v>
      </c>
      <c r="C3433" s="1" t="s">
        <v>3</v>
      </c>
    </row>
    <row r="3434" spans="1:3" x14ac:dyDescent="0.25">
      <c r="A3434" s="1">
        <v>3426</v>
      </c>
      <c r="B3434" s="1" t="str">
        <f>"00852041"</f>
        <v>00852041</v>
      </c>
      <c r="C3434" s="1" t="s">
        <v>3</v>
      </c>
    </row>
    <row r="3435" spans="1:3" x14ac:dyDescent="0.25">
      <c r="A3435" s="1">
        <v>3427</v>
      </c>
      <c r="B3435" s="1" t="str">
        <f>"00852043"</f>
        <v>00852043</v>
      </c>
      <c r="C3435" s="1" t="s">
        <v>3</v>
      </c>
    </row>
    <row r="3436" spans="1:3" x14ac:dyDescent="0.25">
      <c r="A3436" s="1">
        <v>3428</v>
      </c>
      <c r="B3436" s="1" t="str">
        <f>"00852044"</f>
        <v>00852044</v>
      </c>
      <c r="C3436" s="1" t="s">
        <v>3</v>
      </c>
    </row>
    <row r="3437" spans="1:3" x14ac:dyDescent="0.25">
      <c r="A3437" s="1">
        <v>3429</v>
      </c>
      <c r="B3437" s="1" t="str">
        <f>"00852051"</f>
        <v>00852051</v>
      </c>
      <c r="C3437" s="1" t="s">
        <v>3</v>
      </c>
    </row>
    <row r="3438" spans="1:3" x14ac:dyDescent="0.25">
      <c r="A3438" s="1">
        <v>3430</v>
      </c>
      <c r="B3438" s="1" t="str">
        <f>"00852059"</f>
        <v>00852059</v>
      </c>
      <c r="C3438" s="1" t="s">
        <v>3</v>
      </c>
    </row>
    <row r="3439" spans="1:3" x14ac:dyDescent="0.25">
      <c r="A3439" s="1">
        <v>3431</v>
      </c>
      <c r="B3439" s="1" t="str">
        <f>"00852066"</f>
        <v>00852066</v>
      </c>
      <c r="C3439" s="1" t="s">
        <v>3</v>
      </c>
    </row>
    <row r="3440" spans="1:3" x14ac:dyDescent="0.25">
      <c r="A3440" s="1">
        <v>3432</v>
      </c>
      <c r="B3440" s="1" t="str">
        <f>"00852081"</f>
        <v>00852081</v>
      </c>
      <c r="C3440" s="1" t="s">
        <v>3</v>
      </c>
    </row>
    <row r="3441" spans="1:3" x14ac:dyDescent="0.25">
      <c r="A3441" s="1">
        <v>3433</v>
      </c>
      <c r="B3441" s="1" t="str">
        <f>"00852105"</f>
        <v>00852105</v>
      </c>
      <c r="C3441" s="1" t="s">
        <v>3</v>
      </c>
    </row>
    <row r="3442" spans="1:3" x14ac:dyDescent="0.25">
      <c r="A3442" s="1">
        <v>3434</v>
      </c>
      <c r="B3442" s="1" t="str">
        <f>"00852108"</f>
        <v>00852108</v>
      </c>
      <c r="C3442" s="1" t="s">
        <v>3</v>
      </c>
    </row>
    <row r="3443" spans="1:3" x14ac:dyDescent="0.25">
      <c r="A3443" s="1">
        <v>3435</v>
      </c>
      <c r="B3443" s="1" t="str">
        <f>"00852120"</f>
        <v>00852120</v>
      </c>
      <c r="C3443" s="1" t="s">
        <v>3</v>
      </c>
    </row>
    <row r="3444" spans="1:3" x14ac:dyDescent="0.25">
      <c r="A3444" s="1">
        <v>3436</v>
      </c>
      <c r="B3444" s="1" t="str">
        <f>"00852126"</f>
        <v>00852126</v>
      </c>
      <c r="C3444" s="1" t="s">
        <v>3</v>
      </c>
    </row>
    <row r="3445" spans="1:3" x14ac:dyDescent="0.25">
      <c r="A3445" s="1">
        <v>3437</v>
      </c>
      <c r="B3445" s="1" t="str">
        <f>"00852130"</f>
        <v>00852130</v>
      </c>
      <c r="C3445" s="1" t="s">
        <v>3</v>
      </c>
    </row>
    <row r="3446" spans="1:3" x14ac:dyDescent="0.25">
      <c r="A3446" s="1">
        <v>3438</v>
      </c>
      <c r="B3446" s="1" t="str">
        <f>"00852131"</f>
        <v>00852131</v>
      </c>
      <c r="C3446" s="1" t="s">
        <v>3</v>
      </c>
    </row>
    <row r="3447" spans="1:3" x14ac:dyDescent="0.25">
      <c r="A3447" s="1">
        <v>3439</v>
      </c>
      <c r="B3447" s="1" t="str">
        <f>"00852149"</f>
        <v>00852149</v>
      </c>
      <c r="C3447" s="1" t="s">
        <v>3</v>
      </c>
    </row>
    <row r="3448" spans="1:3" x14ac:dyDescent="0.25">
      <c r="A3448" s="1">
        <v>3440</v>
      </c>
      <c r="B3448" s="1" t="str">
        <f>"00852174"</f>
        <v>00852174</v>
      </c>
      <c r="C3448" s="1" t="s">
        <v>3</v>
      </c>
    </row>
    <row r="3449" spans="1:3" x14ac:dyDescent="0.25">
      <c r="A3449" s="1">
        <v>3441</v>
      </c>
      <c r="B3449" s="1" t="str">
        <f>"00852175"</f>
        <v>00852175</v>
      </c>
      <c r="C3449" s="1" t="s">
        <v>3</v>
      </c>
    </row>
    <row r="3450" spans="1:3" x14ac:dyDescent="0.25">
      <c r="A3450" s="1">
        <v>3442</v>
      </c>
      <c r="B3450" s="1" t="str">
        <f>"00852192"</f>
        <v>00852192</v>
      </c>
      <c r="C3450" s="1" t="s">
        <v>3</v>
      </c>
    </row>
    <row r="3451" spans="1:3" x14ac:dyDescent="0.25">
      <c r="A3451" s="1">
        <v>3443</v>
      </c>
      <c r="B3451" s="1" t="str">
        <f>"00852227"</f>
        <v>00852227</v>
      </c>
      <c r="C3451" s="1" t="s">
        <v>3</v>
      </c>
    </row>
    <row r="3452" spans="1:3" x14ac:dyDescent="0.25">
      <c r="A3452" s="1">
        <v>3444</v>
      </c>
      <c r="B3452" s="1" t="str">
        <f>"00852230"</f>
        <v>00852230</v>
      </c>
      <c r="C3452" s="1" t="s">
        <v>3</v>
      </c>
    </row>
    <row r="3453" spans="1:3" x14ac:dyDescent="0.25">
      <c r="A3453" s="1">
        <v>3445</v>
      </c>
      <c r="B3453" s="1" t="str">
        <f>"00852237"</f>
        <v>00852237</v>
      </c>
      <c r="C3453" s="1" t="s">
        <v>3</v>
      </c>
    </row>
    <row r="3454" spans="1:3" x14ac:dyDescent="0.25">
      <c r="A3454" s="1">
        <v>3446</v>
      </c>
      <c r="B3454" s="1" t="str">
        <f>"00852240"</f>
        <v>00852240</v>
      </c>
      <c r="C3454" s="1" t="s">
        <v>3</v>
      </c>
    </row>
    <row r="3455" spans="1:3" x14ac:dyDescent="0.25">
      <c r="A3455" s="1">
        <v>3447</v>
      </c>
      <c r="B3455" s="1" t="str">
        <f>"00852265"</f>
        <v>00852265</v>
      </c>
      <c r="C3455" s="1" t="s">
        <v>3</v>
      </c>
    </row>
    <row r="3456" spans="1:3" x14ac:dyDescent="0.25">
      <c r="A3456" s="1">
        <v>3448</v>
      </c>
      <c r="B3456" s="1" t="str">
        <f>"00852276"</f>
        <v>00852276</v>
      </c>
      <c r="C3456" s="1" t="s">
        <v>3</v>
      </c>
    </row>
    <row r="3457" spans="1:3" x14ac:dyDescent="0.25">
      <c r="A3457" s="1">
        <v>3449</v>
      </c>
      <c r="B3457" s="1" t="str">
        <f>"00852285"</f>
        <v>00852285</v>
      </c>
      <c r="C3457" s="1" t="s">
        <v>3</v>
      </c>
    </row>
    <row r="3458" spans="1:3" x14ac:dyDescent="0.25">
      <c r="A3458" s="1">
        <v>3450</v>
      </c>
      <c r="B3458" s="1" t="str">
        <f>"00852301"</f>
        <v>00852301</v>
      </c>
      <c r="C3458" s="1" t="s">
        <v>3</v>
      </c>
    </row>
    <row r="3459" spans="1:3" x14ac:dyDescent="0.25">
      <c r="A3459" s="1">
        <v>3451</v>
      </c>
      <c r="B3459" s="1" t="str">
        <f>"00852304"</f>
        <v>00852304</v>
      </c>
      <c r="C3459" s="1" t="s">
        <v>3</v>
      </c>
    </row>
    <row r="3460" spans="1:3" x14ac:dyDescent="0.25">
      <c r="A3460" s="1">
        <v>3452</v>
      </c>
      <c r="B3460" s="1" t="str">
        <f>"00852310"</f>
        <v>00852310</v>
      </c>
      <c r="C3460" s="1" t="s">
        <v>3</v>
      </c>
    </row>
    <row r="3461" spans="1:3" x14ac:dyDescent="0.25">
      <c r="A3461" s="1">
        <v>3453</v>
      </c>
      <c r="B3461" s="1" t="str">
        <f>"00852334"</f>
        <v>00852334</v>
      </c>
      <c r="C3461" s="1" t="s">
        <v>3</v>
      </c>
    </row>
    <row r="3462" spans="1:3" x14ac:dyDescent="0.25">
      <c r="A3462" s="1">
        <v>3454</v>
      </c>
      <c r="B3462" s="1" t="str">
        <f>"00852339"</f>
        <v>00852339</v>
      </c>
      <c r="C3462" s="1" t="s">
        <v>3</v>
      </c>
    </row>
    <row r="3463" spans="1:3" x14ac:dyDescent="0.25">
      <c r="A3463" s="1">
        <v>3455</v>
      </c>
      <c r="B3463" s="1" t="str">
        <f>"00852349"</f>
        <v>00852349</v>
      </c>
      <c r="C3463" s="1" t="s">
        <v>3</v>
      </c>
    </row>
    <row r="3464" spans="1:3" x14ac:dyDescent="0.25">
      <c r="A3464" s="1">
        <v>3456</v>
      </c>
      <c r="B3464" s="1" t="str">
        <f>"00852356"</f>
        <v>00852356</v>
      </c>
      <c r="C3464" s="1" t="s">
        <v>3</v>
      </c>
    </row>
    <row r="3465" spans="1:3" x14ac:dyDescent="0.25">
      <c r="A3465" s="1">
        <v>3457</v>
      </c>
      <c r="B3465" s="1" t="str">
        <f>"00852368"</f>
        <v>00852368</v>
      </c>
      <c r="C3465" s="1" t="s">
        <v>3</v>
      </c>
    </row>
    <row r="3466" spans="1:3" x14ac:dyDescent="0.25">
      <c r="A3466" s="1">
        <v>3458</v>
      </c>
      <c r="B3466" s="1" t="str">
        <f>"00852388"</f>
        <v>00852388</v>
      </c>
      <c r="C3466" s="1" t="s">
        <v>3</v>
      </c>
    </row>
    <row r="3467" spans="1:3" x14ac:dyDescent="0.25">
      <c r="A3467" s="1">
        <v>3459</v>
      </c>
      <c r="B3467" s="1" t="str">
        <f>"00852401"</f>
        <v>00852401</v>
      </c>
      <c r="C3467" s="1" t="s">
        <v>3</v>
      </c>
    </row>
    <row r="3468" spans="1:3" x14ac:dyDescent="0.25">
      <c r="A3468" s="1">
        <v>3460</v>
      </c>
      <c r="B3468" s="1" t="str">
        <f>"00852409"</f>
        <v>00852409</v>
      </c>
      <c r="C3468" s="1" t="s">
        <v>3</v>
      </c>
    </row>
    <row r="3469" spans="1:3" x14ac:dyDescent="0.25">
      <c r="A3469" s="1">
        <v>3461</v>
      </c>
      <c r="B3469" s="1" t="str">
        <f>"00852452"</f>
        <v>00852452</v>
      </c>
      <c r="C3469" s="1" t="s">
        <v>3</v>
      </c>
    </row>
    <row r="3470" spans="1:3" x14ac:dyDescent="0.25">
      <c r="A3470" s="1">
        <v>3462</v>
      </c>
      <c r="B3470" s="1" t="str">
        <f>"00852462"</f>
        <v>00852462</v>
      </c>
      <c r="C3470" s="1" t="s">
        <v>3</v>
      </c>
    </row>
    <row r="3471" spans="1:3" x14ac:dyDescent="0.25">
      <c r="A3471" s="1">
        <v>3463</v>
      </c>
      <c r="B3471" s="1" t="str">
        <f>"00852466"</f>
        <v>00852466</v>
      </c>
      <c r="C3471" s="1" t="s">
        <v>3</v>
      </c>
    </row>
    <row r="3472" spans="1:3" x14ac:dyDescent="0.25">
      <c r="A3472" s="1">
        <v>3464</v>
      </c>
      <c r="B3472" s="1" t="str">
        <f>"00852482"</f>
        <v>00852482</v>
      </c>
      <c r="C3472" s="1" t="s">
        <v>3</v>
      </c>
    </row>
    <row r="3473" spans="1:3" x14ac:dyDescent="0.25">
      <c r="A3473" s="1">
        <v>3465</v>
      </c>
      <c r="B3473" s="1" t="str">
        <f>"00852485"</f>
        <v>00852485</v>
      </c>
      <c r="C3473" s="1" t="s">
        <v>3</v>
      </c>
    </row>
    <row r="3474" spans="1:3" x14ac:dyDescent="0.25">
      <c r="A3474" s="1">
        <v>3466</v>
      </c>
      <c r="B3474" s="1" t="str">
        <f>"00852489"</f>
        <v>00852489</v>
      </c>
      <c r="C3474" s="1" t="s">
        <v>3</v>
      </c>
    </row>
    <row r="3475" spans="1:3" x14ac:dyDescent="0.25">
      <c r="A3475" s="1">
        <v>3467</v>
      </c>
      <c r="B3475" s="1" t="str">
        <f>"00852505"</f>
        <v>00852505</v>
      </c>
      <c r="C3475" s="1" t="s">
        <v>3</v>
      </c>
    </row>
    <row r="3476" spans="1:3" x14ac:dyDescent="0.25">
      <c r="A3476" s="1">
        <v>3468</v>
      </c>
      <c r="B3476" s="1" t="str">
        <f>"00852519"</f>
        <v>00852519</v>
      </c>
      <c r="C3476" s="1" t="s">
        <v>3</v>
      </c>
    </row>
    <row r="3477" spans="1:3" x14ac:dyDescent="0.25">
      <c r="A3477" s="1">
        <v>3469</v>
      </c>
      <c r="B3477" s="1" t="str">
        <f>"00852536"</f>
        <v>00852536</v>
      </c>
      <c r="C3477" s="1" t="s">
        <v>3</v>
      </c>
    </row>
    <row r="3478" spans="1:3" x14ac:dyDescent="0.25">
      <c r="A3478" s="1">
        <v>3470</v>
      </c>
      <c r="B3478" s="1" t="str">
        <f>"00852549"</f>
        <v>00852549</v>
      </c>
      <c r="C3478" s="1" t="s">
        <v>3</v>
      </c>
    </row>
    <row r="3479" spans="1:3" x14ac:dyDescent="0.25">
      <c r="A3479" s="1">
        <v>3471</v>
      </c>
      <c r="B3479" s="1" t="str">
        <f>"00852550"</f>
        <v>00852550</v>
      </c>
      <c r="C3479" s="1" t="s">
        <v>3</v>
      </c>
    </row>
    <row r="3480" spans="1:3" x14ac:dyDescent="0.25">
      <c r="A3480" s="1">
        <v>3472</v>
      </c>
      <c r="B3480" s="1" t="str">
        <f>"00852569"</f>
        <v>00852569</v>
      </c>
      <c r="C3480" s="1" t="s">
        <v>3</v>
      </c>
    </row>
    <row r="3481" spans="1:3" x14ac:dyDescent="0.25">
      <c r="A3481" s="1">
        <v>3473</v>
      </c>
      <c r="B3481" s="1" t="str">
        <f>"00852579"</f>
        <v>00852579</v>
      </c>
      <c r="C3481" s="1" t="s">
        <v>3</v>
      </c>
    </row>
    <row r="3482" spans="1:3" x14ac:dyDescent="0.25">
      <c r="A3482" s="1">
        <v>3474</v>
      </c>
      <c r="B3482" s="1" t="str">
        <f>"00852584"</f>
        <v>00852584</v>
      </c>
      <c r="C3482" s="1" t="s">
        <v>3</v>
      </c>
    </row>
    <row r="3483" spans="1:3" x14ac:dyDescent="0.25">
      <c r="A3483" s="1">
        <v>3475</v>
      </c>
      <c r="B3483" s="1" t="str">
        <f>"00852593"</f>
        <v>00852593</v>
      </c>
      <c r="C3483" s="1" t="s">
        <v>3</v>
      </c>
    </row>
    <row r="3484" spans="1:3" x14ac:dyDescent="0.25">
      <c r="A3484" s="1">
        <v>3476</v>
      </c>
      <c r="B3484" s="1" t="str">
        <f>"00852595"</f>
        <v>00852595</v>
      </c>
      <c r="C3484" s="1" t="s">
        <v>3</v>
      </c>
    </row>
    <row r="3485" spans="1:3" x14ac:dyDescent="0.25">
      <c r="A3485" s="1">
        <v>3477</v>
      </c>
      <c r="B3485" s="1" t="str">
        <f>"00852617"</f>
        <v>00852617</v>
      </c>
      <c r="C3485" s="1" t="s">
        <v>3</v>
      </c>
    </row>
    <row r="3486" spans="1:3" x14ac:dyDescent="0.25">
      <c r="A3486" s="1">
        <v>3478</v>
      </c>
      <c r="B3486" s="1" t="str">
        <f>"00852622"</f>
        <v>00852622</v>
      </c>
      <c r="C3486" s="1" t="s">
        <v>3</v>
      </c>
    </row>
    <row r="3487" spans="1:3" x14ac:dyDescent="0.25">
      <c r="A3487" s="1">
        <v>3479</v>
      </c>
      <c r="B3487" s="1" t="str">
        <f>"00852623"</f>
        <v>00852623</v>
      </c>
      <c r="C3487" s="1" t="s">
        <v>3</v>
      </c>
    </row>
    <row r="3488" spans="1:3" x14ac:dyDescent="0.25">
      <c r="A3488" s="1">
        <v>3480</v>
      </c>
      <c r="B3488" s="1" t="str">
        <f>"00852631"</f>
        <v>00852631</v>
      </c>
      <c r="C3488" s="1" t="s">
        <v>3</v>
      </c>
    </row>
    <row r="3489" spans="1:3" x14ac:dyDescent="0.25">
      <c r="A3489" s="1">
        <v>3481</v>
      </c>
      <c r="B3489" s="1" t="str">
        <f>"00852644"</f>
        <v>00852644</v>
      </c>
      <c r="C3489" s="1" t="s">
        <v>3</v>
      </c>
    </row>
    <row r="3490" spans="1:3" x14ac:dyDescent="0.25">
      <c r="A3490" s="1">
        <v>3482</v>
      </c>
      <c r="B3490" s="1" t="str">
        <f>"00852659"</f>
        <v>00852659</v>
      </c>
      <c r="C3490" s="1" t="s">
        <v>3</v>
      </c>
    </row>
    <row r="3491" spans="1:3" x14ac:dyDescent="0.25">
      <c r="A3491" s="1">
        <v>3483</v>
      </c>
      <c r="B3491" s="1" t="str">
        <f>"00852664"</f>
        <v>00852664</v>
      </c>
      <c r="C3491" s="1" t="s">
        <v>3</v>
      </c>
    </row>
    <row r="3492" spans="1:3" x14ac:dyDescent="0.25">
      <c r="A3492" s="1">
        <v>3484</v>
      </c>
      <c r="B3492" s="1" t="str">
        <f>"00852675"</f>
        <v>00852675</v>
      </c>
      <c r="C3492" s="1" t="s">
        <v>3</v>
      </c>
    </row>
    <row r="3493" spans="1:3" x14ac:dyDescent="0.25">
      <c r="A3493" s="1">
        <v>3485</v>
      </c>
      <c r="B3493" s="1" t="str">
        <f>"00852686"</f>
        <v>00852686</v>
      </c>
      <c r="C3493" s="1" t="s">
        <v>3</v>
      </c>
    </row>
    <row r="3494" spans="1:3" x14ac:dyDescent="0.25">
      <c r="A3494" s="1">
        <v>3486</v>
      </c>
      <c r="B3494" s="1" t="str">
        <f>"00852695"</f>
        <v>00852695</v>
      </c>
      <c r="C3494" s="1" t="s">
        <v>3</v>
      </c>
    </row>
    <row r="3495" spans="1:3" x14ac:dyDescent="0.25">
      <c r="A3495" s="1">
        <v>3487</v>
      </c>
      <c r="B3495" s="1" t="str">
        <f>"00852712"</f>
        <v>00852712</v>
      </c>
      <c r="C3495" s="1" t="s">
        <v>3</v>
      </c>
    </row>
    <row r="3496" spans="1:3" x14ac:dyDescent="0.25">
      <c r="A3496" s="1">
        <v>3488</v>
      </c>
      <c r="B3496" s="1" t="str">
        <f>"00852742"</f>
        <v>00852742</v>
      </c>
      <c r="C3496" s="1" t="s">
        <v>3</v>
      </c>
    </row>
    <row r="3497" spans="1:3" x14ac:dyDescent="0.25">
      <c r="A3497" s="1">
        <v>3489</v>
      </c>
      <c r="B3497" s="1" t="str">
        <f>"00852761"</f>
        <v>00852761</v>
      </c>
      <c r="C3497" s="1" t="s">
        <v>3</v>
      </c>
    </row>
    <row r="3498" spans="1:3" x14ac:dyDescent="0.25">
      <c r="A3498" s="1">
        <v>3490</v>
      </c>
      <c r="B3498" s="1" t="str">
        <f>"00852799"</f>
        <v>00852799</v>
      </c>
      <c r="C3498" s="1" t="s">
        <v>3</v>
      </c>
    </row>
    <row r="3499" spans="1:3" x14ac:dyDescent="0.25">
      <c r="A3499" s="1">
        <v>3491</v>
      </c>
      <c r="B3499" s="1" t="str">
        <f>"00852847"</f>
        <v>00852847</v>
      </c>
      <c r="C3499" s="1" t="s">
        <v>3</v>
      </c>
    </row>
    <row r="3500" spans="1:3" x14ac:dyDescent="0.25">
      <c r="A3500" s="1">
        <v>3492</v>
      </c>
      <c r="B3500" s="1" t="str">
        <f>"00852853"</f>
        <v>00852853</v>
      </c>
      <c r="C3500" s="1" t="s">
        <v>3</v>
      </c>
    </row>
    <row r="3501" spans="1:3" x14ac:dyDescent="0.25">
      <c r="A3501" s="1">
        <v>3493</v>
      </c>
      <c r="B3501" s="1" t="str">
        <f>"00852854"</f>
        <v>00852854</v>
      </c>
      <c r="C3501" s="1" t="s">
        <v>3</v>
      </c>
    </row>
    <row r="3502" spans="1:3" x14ac:dyDescent="0.25">
      <c r="A3502" s="1">
        <v>3494</v>
      </c>
      <c r="B3502" s="1" t="str">
        <f>"00852858"</f>
        <v>00852858</v>
      </c>
      <c r="C3502" s="1" t="s">
        <v>3</v>
      </c>
    </row>
    <row r="3503" spans="1:3" x14ac:dyDescent="0.25">
      <c r="A3503" s="1">
        <v>3495</v>
      </c>
      <c r="B3503" s="1" t="str">
        <f>"00852862"</f>
        <v>00852862</v>
      </c>
      <c r="C3503" s="1" t="s">
        <v>3</v>
      </c>
    </row>
    <row r="3504" spans="1:3" x14ac:dyDescent="0.25">
      <c r="A3504" s="1">
        <v>3496</v>
      </c>
      <c r="B3504" s="1" t="str">
        <f>"00852887"</f>
        <v>00852887</v>
      </c>
      <c r="C3504" s="1" t="s">
        <v>3</v>
      </c>
    </row>
    <row r="3505" spans="1:3" x14ac:dyDescent="0.25">
      <c r="A3505" s="1">
        <v>3497</v>
      </c>
      <c r="B3505" s="1" t="str">
        <f>"00852892"</f>
        <v>00852892</v>
      </c>
      <c r="C3505" s="1" t="s">
        <v>3</v>
      </c>
    </row>
    <row r="3506" spans="1:3" x14ac:dyDescent="0.25">
      <c r="A3506" s="1">
        <v>3498</v>
      </c>
      <c r="B3506" s="1" t="str">
        <f>"00852896"</f>
        <v>00852896</v>
      </c>
      <c r="C3506" s="1" t="s">
        <v>3</v>
      </c>
    </row>
    <row r="3507" spans="1:3" x14ac:dyDescent="0.25">
      <c r="A3507" s="1">
        <v>3499</v>
      </c>
      <c r="B3507" s="1" t="str">
        <f>"00852903"</f>
        <v>00852903</v>
      </c>
      <c r="C3507" s="1" t="s">
        <v>3</v>
      </c>
    </row>
    <row r="3508" spans="1:3" x14ac:dyDescent="0.25">
      <c r="A3508" s="1">
        <v>3500</v>
      </c>
      <c r="B3508" s="1" t="str">
        <f>"00852914"</f>
        <v>00852914</v>
      </c>
      <c r="C3508" s="1" t="s">
        <v>3</v>
      </c>
    </row>
    <row r="3509" spans="1:3" x14ac:dyDescent="0.25">
      <c r="A3509" s="1">
        <v>3501</v>
      </c>
      <c r="B3509" s="1" t="str">
        <f>"00852953"</f>
        <v>00852953</v>
      </c>
      <c r="C3509" s="1" t="s">
        <v>3</v>
      </c>
    </row>
    <row r="3510" spans="1:3" x14ac:dyDescent="0.25">
      <c r="A3510" s="1">
        <v>3502</v>
      </c>
      <c r="B3510" s="1" t="str">
        <f>"00852978"</f>
        <v>00852978</v>
      </c>
      <c r="C3510" s="1" t="s">
        <v>3</v>
      </c>
    </row>
    <row r="3511" spans="1:3" x14ac:dyDescent="0.25">
      <c r="A3511" s="1">
        <v>3503</v>
      </c>
      <c r="B3511" s="1" t="str">
        <f>"00852979"</f>
        <v>00852979</v>
      </c>
      <c r="C3511" s="1" t="s">
        <v>3</v>
      </c>
    </row>
    <row r="3512" spans="1:3" x14ac:dyDescent="0.25">
      <c r="A3512" s="1">
        <v>3504</v>
      </c>
      <c r="B3512" s="1" t="str">
        <f>"00852989"</f>
        <v>00852989</v>
      </c>
      <c r="C3512" s="1" t="s">
        <v>3</v>
      </c>
    </row>
    <row r="3513" spans="1:3" x14ac:dyDescent="0.25">
      <c r="A3513" s="1">
        <v>3505</v>
      </c>
      <c r="B3513" s="1" t="str">
        <f>"00852998"</f>
        <v>00852998</v>
      </c>
      <c r="C3513" s="1" t="s">
        <v>3</v>
      </c>
    </row>
    <row r="3514" spans="1:3" x14ac:dyDescent="0.25">
      <c r="A3514" s="1">
        <v>3506</v>
      </c>
      <c r="B3514" s="1" t="str">
        <f>"00853000"</f>
        <v>00853000</v>
      </c>
      <c r="C3514" s="1" t="s">
        <v>3</v>
      </c>
    </row>
    <row r="3515" spans="1:3" x14ac:dyDescent="0.25">
      <c r="A3515" s="1">
        <v>3507</v>
      </c>
      <c r="B3515" s="1" t="str">
        <f>"00853001"</f>
        <v>00853001</v>
      </c>
      <c r="C3515" s="1" t="s">
        <v>3</v>
      </c>
    </row>
    <row r="3516" spans="1:3" x14ac:dyDescent="0.25">
      <c r="A3516" s="1">
        <v>3508</v>
      </c>
      <c r="B3516" s="1" t="str">
        <f>"00853025"</f>
        <v>00853025</v>
      </c>
      <c r="C3516" s="1" t="s">
        <v>3</v>
      </c>
    </row>
    <row r="3517" spans="1:3" x14ac:dyDescent="0.25">
      <c r="A3517" s="1">
        <v>3509</v>
      </c>
      <c r="B3517" s="1" t="str">
        <f>"00853076"</f>
        <v>00853076</v>
      </c>
      <c r="C3517" s="1" t="s">
        <v>3</v>
      </c>
    </row>
    <row r="3518" spans="1:3" x14ac:dyDescent="0.25">
      <c r="A3518" s="1">
        <v>3510</v>
      </c>
      <c r="B3518" s="1" t="str">
        <f>"00853084"</f>
        <v>00853084</v>
      </c>
      <c r="C3518" s="1" t="s">
        <v>3</v>
      </c>
    </row>
    <row r="3519" spans="1:3" x14ac:dyDescent="0.25">
      <c r="A3519" s="1">
        <v>3511</v>
      </c>
      <c r="B3519" s="1" t="str">
        <f>"00853108"</f>
        <v>00853108</v>
      </c>
      <c r="C3519" s="1" t="s">
        <v>3</v>
      </c>
    </row>
    <row r="3520" spans="1:3" x14ac:dyDescent="0.25">
      <c r="A3520" s="1">
        <v>3512</v>
      </c>
      <c r="B3520" s="1" t="str">
        <f>"00853120"</f>
        <v>00853120</v>
      </c>
      <c r="C3520" s="1" t="s">
        <v>3</v>
      </c>
    </row>
    <row r="3521" spans="1:3" x14ac:dyDescent="0.25">
      <c r="A3521" s="1">
        <v>3513</v>
      </c>
      <c r="B3521" s="1" t="str">
        <f>"00853126"</f>
        <v>00853126</v>
      </c>
      <c r="C3521" s="1" t="s">
        <v>3</v>
      </c>
    </row>
    <row r="3522" spans="1:3" x14ac:dyDescent="0.25">
      <c r="A3522" s="1">
        <v>3514</v>
      </c>
      <c r="B3522" s="1" t="str">
        <f>"00853166"</f>
        <v>00853166</v>
      </c>
      <c r="C3522" s="1" t="s">
        <v>3</v>
      </c>
    </row>
    <row r="3523" spans="1:3" x14ac:dyDescent="0.25">
      <c r="A3523" s="1">
        <v>3515</v>
      </c>
      <c r="B3523" s="1" t="str">
        <f>"00853181"</f>
        <v>00853181</v>
      </c>
      <c r="C3523" s="1" t="s">
        <v>3</v>
      </c>
    </row>
    <row r="3524" spans="1:3" x14ac:dyDescent="0.25">
      <c r="A3524" s="1">
        <v>3516</v>
      </c>
      <c r="B3524" s="1" t="str">
        <f>"00853186"</f>
        <v>00853186</v>
      </c>
      <c r="C3524" s="1" t="s">
        <v>3</v>
      </c>
    </row>
    <row r="3525" spans="1:3" x14ac:dyDescent="0.25">
      <c r="A3525" s="1">
        <v>3517</v>
      </c>
      <c r="B3525" s="1" t="str">
        <f>"00853191"</f>
        <v>00853191</v>
      </c>
      <c r="C3525" s="1" t="s">
        <v>3</v>
      </c>
    </row>
    <row r="3526" spans="1:3" x14ac:dyDescent="0.25">
      <c r="A3526" s="1">
        <v>3518</v>
      </c>
      <c r="B3526" s="1" t="str">
        <f>"20160711855"</f>
        <v>20160711855</v>
      </c>
      <c r="C3526" s="1" t="s">
        <v>3</v>
      </c>
    </row>
    <row r="3527" spans="1:3" x14ac:dyDescent="0.25">
      <c r="A3527" s="1">
        <v>3519</v>
      </c>
      <c r="B3527" s="1" t="str">
        <f>"200712000013"</f>
        <v>200712000013</v>
      </c>
      <c r="C3527" s="1" t="s">
        <v>3</v>
      </c>
    </row>
    <row r="3528" spans="1:3" x14ac:dyDescent="0.25">
      <c r="A3528" s="1">
        <v>3520</v>
      </c>
      <c r="B3528" s="1" t="str">
        <f>"200712000033"</f>
        <v>200712000033</v>
      </c>
      <c r="C3528" s="1" t="s">
        <v>3</v>
      </c>
    </row>
    <row r="3529" spans="1:3" x14ac:dyDescent="0.25">
      <c r="A3529" s="1">
        <v>3521</v>
      </c>
      <c r="B3529" s="1" t="str">
        <f>"200712000041"</f>
        <v>200712000041</v>
      </c>
      <c r="C3529" s="1" t="s">
        <v>3</v>
      </c>
    </row>
    <row r="3530" spans="1:3" x14ac:dyDescent="0.25">
      <c r="A3530" s="1">
        <v>3522</v>
      </c>
      <c r="B3530" s="1" t="str">
        <f>"200712000149"</f>
        <v>200712000149</v>
      </c>
      <c r="C3530" s="1" t="s">
        <v>3</v>
      </c>
    </row>
    <row r="3531" spans="1:3" x14ac:dyDescent="0.25">
      <c r="A3531" s="1">
        <v>3523</v>
      </c>
      <c r="B3531" s="1" t="str">
        <f>"200712000157"</f>
        <v>200712000157</v>
      </c>
      <c r="C3531" s="1" t="s">
        <v>3</v>
      </c>
    </row>
    <row r="3532" spans="1:3" x14ac:dyDescent="0.25">
      <c r="A3532" s="1">
        <v>3524</v>
      </c>
      <c r="B3532" s="1" t="str">
        <f>"200712000685"</f>
        <v>200712000685</v>
      </c>
      <c r="C3532" s="1" t="s">
        <v>3</v>
      </c>
    </row>
    <row r="3533" spans="1:3" x14ac:dyDescent="0.25">
      <c r="A3533" s="1">
        <v>3525</v>
      </c>
      <c r="B3533" s="1" t="str">
        <f>"200712000715"</f>
        <v>200712000715</v>
      </c>
      <c r="C3533" s="1" t="s">
        <v>3</v>
      </c>
    </row>
    <row r="3534" spans="1:3" x14ac:dyDescent="0.25">
      <c r="A3534" s="1">
        <v>3526</v>
      </c>
      <c r="B3534" s="1" t="str">
        <f>"200712000806"</f>
        <v>200712000806</v>
      </c>
      <c r="C3534" s="1" t="s">
        <v>3</v>
      </c>
    </row>
    <row r="3535" spans="1:3" x14ac:dyDescent="0.25">
      <c r="A3535" s="1">
        <v>3527</v>
      </c>
      <c r="B3535" s="1" t="str">
        <f>"200712000916"</f>
        <v>200712000916</v>
      </c>
      <c r="C3535" s="1" t="s">
        <v>3</v>
      </c>
    </row>
    <row r="3536" spans="1:3" x14ac:dyDescent="0.25">
      <c r="A3536" s="1">
        <v>3528</v>
      </c>
      <c r="B3536" s="1" t="str">
        <f>"200712000921"</f>
        <v>200712000921</v>
      </c>
      <c r="C3536" s="1" t="s">
        <v>3</v>
      </c>
    </row>
    <row r="3537" spans="1:3" x14ac:dyDescent="0.25">
      <c r="A3537" s="1">
        <v>3529</v>
      </c>
      <c r="B3537" s="1" t="str">
        <f>"200712001001"</f>
        <v>200712001001</v>
      </c>
      <c r="C3537" s="1" t="s">
        <v>3</v>
      </c>
    </row>
    <row r="3538" spans="1:3" x14ac:dyDescent="0.25">
      <c r="A3538" s="1">
        <v>3530</v>
      </c>
      <c r="B3538" s="1" t="str">
        <f>"200712001051"</f>
        <v>200712001051</v>
      </c>
      <c r="C3538" s="1" t="s">
        <v>3</v>
      </c>
    </row>
    <row r="3539" spans="1:3" x14ac:dyDescent="0.25">
      <c r="A3539" s="1">
        <v>3531</v>
      </c>
      <c r="B3539" s="1" t="str">
        <f>"200712001113"</f>
        <v>200712001113</v>
      </c>
      <c r="C3539" s="1" t="s">
        <v>3</v>
      </c>
    </row>
    <row r="3540" spans="1:3" x14ac:dyDescent="0.25">
      <c r="A3540" s="1">
        <v>3532</v>
      </c>
      <c r="B3540" s="1" t="str">
        <f>"200712001159"</f>
        <v>200712001159</v>
      </c>
      <c r="C3540" s="1" t="s">
        <v>3</v>
      </c>
    </row>
    <row r="3541" spans="1:3" x14ac:dyDescent="0.25">
      <c r="A3541" s="1">
        <v>3533</v>
      </c>
      <c r="B3541" s="1" t="str">
        <f>"200712001188"</f>
        <v>200712001188</v>
      </c>
      <c r="C3541" s="1" t="s">
        <v>3</v>
      </c>
    </row>
    <row r="3542" spans="1:3" x14ac:dyDescent="0.25">
      <c r="A3542" s="1">
        <v>3534</v>
      </c>
      <c r="B3542" s="1" t="str">
        <f>"200712001211"</f>
        <v>200712001211</v>
      </c>
      <c r="C3542" s="1" t="s">
        <v>3</v>
      </c>
    </row>
    <row r="3543" spans="1:3" x14ac:dyDescent="0.25">
      <c r="A3543" s="1">
        <v>3535</v>
      </c>
      <c r="B3543" s="1" t="str">
        <f>"200712001272"</f>
        <v>200712001272</v>
      </c>
      <c r="C3543" s="1" t="s">
        <v>3</v>
      </c>
    </row>
    <row r="3544" spans="1:3" x14ac:dyDescent="0.25">
      <c r="A3544" s="1">
        <v>3536</v>
      </c>
      <c r="B3544" s="1" t="str">
        <f>"200712001292"</f>
        <v>200712001292</v>
      </c>
      <c r="C3544" s="1" t="s">
        <v>3</v>
      </c>
    </row>
    <row r="3545" spans="1:3" x14ac:dyDescent="0.25">
      <c r="A3545" s="1">
        <v>3537</v>
      </c>
      <c r="B3545" s="1" t="str">
        <f>"200712001331"</f>
        <v>200712001331</v>
      </c>
      <c r="C3545" s="1" t="s">
        <v>3</v>
      </c>
    </row>
    <row r="3546" spans="1:3" x14ac:dyDescent="0.25">
      <c r="A3546" s="1">
        <v>3538</v>
      </c>
      <c r="B3546" s="1" t="str">
        <f>"200712001381"</f>
        <v>200712001381</v>
      </c>
      <c r="C3546" s="1" t="s">
        <v>3</v>
      </c>
    </row>
    <row r="3547" spans="1:3" x14ac:dyDescent="0.25">
      <c r="A3547" s="1">
        <v>3539</v>
      </c>
      <c r="B3547" s="1" t="str">
        <f>"200712001468"</f>
        <v>200712001468</v>
      </c>
      <c r="C3547" s="1" t="s">
        <v>3</v>
      </c>
    </row>
    <row r="3548" spans="1:3" x14ac:dyDescent="0.25">
      <c r="A3548" s="1">
        <v>3540</v>
      </c>
      <c r="B3548" s="1" t="str">
        <f>"200712001483"</f>
        <v>200712001483</v>
      </c>
      <c r="C3548" s="1" t="s">
        <v>3</v>
      </c>
    </row>
    <row r="3549" spans="1:3" x14ac:dyDescent="0.25">
      <c r="A3549" s="1">
        <v>3541</v>
      </c>
      <c r="B3549" s="1" t="str">
        <f>"200712001503"</f>
        <v>200712001503</v>
      </c>
      <c r="C3549" s="1" t="s">
        <v>3</v>
      </c>
    </row>
    <row r="3550" spans="1:3" x14ac:dyDescent="0.25">
      <c r="A3550" s="1">
        <v>3542</v>
      </c>
      <c r="B3550" s="1" t="str">
        <f>"200712001622"</f>
        <v>200712001622</v>
      </c>
      <c r="C3550" s="1" t="s">
        <v>3</v>
      </c>
    </row>
    <row r="3551" spans="1:3" x14ac:dyDescent="0.25">
      <c r="A3551" s="1">
        <v>3543</v>
      </c>
      <c r="B3551" s="1" t="str">
        <f>"200712001655"</f>
        <v>200712001655</v>
      </c>
      <c r="C3551" s="1" t="s">
        <v>3</v>
      </c>
    </row>
    <row r="3552" spans="1:3" x14ac:dyDescent="0.25">
      <c r="A3552" s="1">
        <v>3544</v>
      </c>
      <c r="B3552" s="1" t="str">
        <f>"200712001660"</f>
        <v>200712001660</v>
      </c>
      <c r="C3552" s="1" t="s">
        <v>3</v>
      </c>
    </row>
    <row r="3553" spans="1:3" x14ac:dyDescent="0.25">
      <c r="A3553" s="1">
        <v>3545</v>
      </c>
      <c r="B3553" s="1" t="str">
        <f>"200712001715"</f>
        <v>200712001715</v>
      </c>
      <c r="C3553" s="1" t="s">
        <v>3</v>
      </c>
    </row>
    <row r="3554" spans="1:3" x14ac:dyDescent="0.25">
      <c r="A3554" s="1">
        <v>3546</v>
      </c>
      <c r="B3554" s="1" t="str">
        <f>"200712001726"</f>
        <v>200712001726</v>
      </c>
      <c r="C3554" s="1" t="s">
        <v>3</v>
      </c>
    </row>
    <row r="3555" spans="1:3" x14ac:dyDescent="0.25">
      <c r="A3555" s="1">
        <v>3547</v>
      </c>
      <c r="B3555" s="1" t="str">
        <f>"200712001821"</f>
        <v>200712001821</v>
      </c>
      <c r="C3555" s="1" t="s">
        <v>3</v>
      </c>
    </row>
    <row r="3556" spans="1:3" x14ac:dyDescent="0.25">
      <c r="A3556" s="1">
        <v>3548</v>
      </c>
      <c r="B3556" s="1" t="str">
        <f>"200712002203"</f>
        <v>200712002203</v>
      </c>
      <c r="C3556" s="1" t="s">
        <v>3</v>
      </c>
    </row>
    <row r="3557" spans="1:3" x14ac:dyDescent="0.25">
      <c r="A3557" s="1">
        <v>3549</v>
      </c>
      <c r="B3557" s="1" t="str">
        <f>"200712002251"</f>
        <v>200712002251</v>
      </c>
      <c r="C3557" s="1" t="s">
        <v>3</v>
      </c>
    </row>
    <row r="3558" spans="1:3" x14ac:dyDescent="0.25">
      <c r="A3558" s="1">
        <v>3550</v>
      </c>
      <c r="B3558" s="1" t="str">
        <f>"200712002262"</f>
        <v>200712002262</v>
      </c>
      <c r="C3558" s="1" t="s">
        <v>3</v>
      </c>
    </row>
    <row r="3559" spans="1:3" x14ac:dyDescent="0.25">
      <c r="A3559" s="1">
        <v>3551</v>
      </c>
      <c r="B3559" s="1" t="str">
        <f>"200712002287"</f>
        <v>200712002287</v>
      </c>
      <c r="C3559" s="1" t="s">
        <v>3</v>
      </c>
    </row>
    <row r="3560" spans="1:3" x14ac:dyDescent="0.25">
      <c r="A3560" s="1">
        <v>3552</v>
      </c>
      <c r="B3560" s="1" t="str">
        <f>"200712002370"</f>
        <v>200712002370</v>
      </c>
      <c r="C3560" s="1" t="s">
        <v>3</v>
      </c>
    </row>
    <row r="3561" spans="1:3" x14ac:dyDescent="0.25">
      <c r="A3561" s="1">
        <v>3553</v>
      </c>
      <c r="B3561" s="1" t="str">
        <f>"200712002611"</f>
        <v>200712002611</v>
      </c>
      <c r="C3561" s="1" t="s">
        <v>3</v>
      </c>
    </row>
    <row r="3562" spans="1:3" x14ac:dyDescent="0.25">
      <c r="A3562" s="1">
        <v>3554</v>
      </c>
      <c r="B3562" s="1" t="str">
        <f>"200712002670"</f>
        <v>200712002670</v>
      </c>
      <c r="C3562" s="1" t="s">
        <v>3</v>
      </c>
    </row>
    <row r="3563" spans="1:3" x14ac:dyDescent="0.25">
      <c r="A3563" s="1">
        <v>3555</v>
      </c>
      <c r="B3563" s="1" t="str">
        <f>"200712002706"</f>
        <v>200712002706</v>
      </c>
      <c r="C3563" s="1" t="s">
        <v>3</v>
      </c>
    </row>
    <row r="3564" spans="1:3" x14ac:dyDescent="0.25">
      <c r="A3564" s="1">
        <v>3556</v>
      </c>
      <c r="B3564" s="1" t="str">
        <f>"200712002723"</f>
        <v>200712002723</v>
      </c>
      <c r="C3564" s="1" t="s">
        <v>3</v>
      </c>
    </row>
    <row r="3565" spans="1:3" x14ac:dyDescent="0.25">
      <c r="A3565" s="1">
        <v>3557</v>
      </c>
      <c r="B3565" s="1" t="str">
        <f>"200712002731"</f>
        <v>200712002731</v>
      </c>
      <c r="C3565" s="1" t="s">
        <v>3</v>
      </c>
    </row>
    <row r="3566" spans="1:3" x14ac:dyDescent="0.25">
      <c r="A3566" s="1">
        <v>3558</v>
      </c>
      <c r="B3566" s="1" t="str">
        <f>"200712002775"</f>
        <v>200712002775</v>
      </c>
      <c r="C3566" s="1" t="s">
        <v>3</v>
      </c>
    </row>
    <row r="3567" spans="1:3" x14ac:dyDescent="0.25">
      <c r="A3567" s="1">
        <v>3559</v>
      </c>
      <c r="B3567" s="1" t="str">
        <f>"200712003017"</f>
        <v>200712003017</v>
      </c>
      <c r="C3567" s="1" t="s">
        <v>3</v>
      </c>
    </row>
    <row r="3568" spans="1:3" x14ac:dyDescent="0.25">
      <c r="A3568" s="1">
        <v>3560</v>
      </c>
      <c r="B3568" s="1" t="str">
        <f>"200712003137"</f>
        <v>200712003137</v>
      </c>
      <c r="C3568" s="1" t="s">
        <v>3</v>
      </c>
    </row>
    <row r="3569" spans="1:3" x14ac:dyDescent="0.25">
      <c r="A3569" s="1">
        <v>3561</v>
      </c>
      <c r="B3569" s="1" t="str">
        <f>"200712003183"</f>
        <v>200712003183</v>
      </c>
      <c r="C3569" s="1" t="s">
        <v>3</v>
      </c>
    </row>
    <row r="3570" spans="1:3" x14ac:dyDescent="0.25">
      <c r="A3570" s="1">
        <v>3562</v>
      </c>
      <c r="B3570" s="1" t="str">
        <f>"200712003302"</f>
        <v>200712003302</v>
      </c>
      <c r="C3570" s="1" t="s">
        <v>3</v>
      </c>
    </row>
    <row r="3571" spans="1:3" x14ac:dyDescent="0.25">
      <c r="A3571" s="1">
        <v>3563</v>
      </c>
      <c r="B3571" s="1" t="str">
        <f>"200712003434"</f>
        <v>200712003434</v>
      </c>
      <c r="C3571" s="1" t="s">
        <v>3</v>
      </c>
    </row>
    <row r="3572" spans="1:3" x14ac:dyDescent="0.25">
      <c r="A3572" s="1">
        <v>3564</v>
      </c>
      <c r="B3572" s="1" t="str">
        <f>"200712003459"</f>
        <v>200712003459</v>
      </c>
      <c r="C3572" s="1" t="s">
        <v>3</v>
      </c>
    </row>
    <row r="3573" spans="1:3" x14ac:dyDescent="0.25">
      <c r="A3573" s="1">
        <v>3565</v>
      </c>
      <c r="B3573" s="1" t="str">
        <f>"200712003490"</f>
        <v>200712003490</v>
      </c>
      <c r="C3573" s="1" t="s">
        <v>3</v>
      </c>
    </row>
    <row r="3574" spans="1:3" x14ac:dyDescent="0.25">
      <c r="A3574" s="1">
        <v>3566</v>
      </c>
      <c r="B3574" s="1" t="str">
        <f>"200712003622"</f>
        <v>200712003622</v>
      </c>
      <c r="C3574" s="1" t="s">
        <v>3</v>
      </c>
    </row>
    <row r="3575" spans="1:3" x14ac:dyDescent="0.25">
      <c r="A3575" s="1">
        <v>3567</v>
      </c>
      <c r="B3575" s="1" t="str">
        <f>"200712003771"</f>
        <v>200712003771</v>
      </c>
      <c r="C3575" s="1" t="s">
        <v>3</v>
      </c>
    </row>
    <row r="3576" spans="1:3" x14ac:dyDescent="0.25">
      <c r="A3576" s="1">
        <v>3568</v>
      </c>
      <c r="B3576" s="1" t="str">
        <f>"200712003815"</f>
        <v>200712003815</v>
      </c>
      <c r="C3576" s="1" t="s">
        <v>3</v>
      </c>
    </row>
    <row r="3577" spans="1:3" x14ac:dyDescent="0.25">
      <c r="A3577" s="1">
        <v>3569</v>
      </c>
      <c r="B3577" s="1" t="str">
        <f>"200712003975"</f>
        <v>200712003975</v>
      </c>
      <c r="C3577" s="1" t="s">
        <v>3</v>
      </c>
    </row>
    <row r="3578" spans="1:3" x14ac:dyDescent="0.25">
      <c r="A3578" s="1">
        <v>3570</v>
      </c>
      <c r="B3578" s="1" t="str">
        <f>"200712003980"</f>
        <v>200712003980</v>
      </c>
      <c r="C3578" s="1" t="s">
        <v>3</v>
      </c>
    </row>
    <row r="3579" spans="1:3" x14ac:dyDescent="0.25">
      <c r="A3579" s="1">
        <v>3571</v>
      </c>
      <c r="B3579" s="1" t="str">
        <f>"200712004015"</f>
        <v>200712004015</v>
      </c>
      <c r="C3579" s="1" t="s">
        <v>3</v>
      </c>
    </row>
    <row r="3580" spans="1:3" x14ac:dyDescent="0.25">
      <c r="A3580" s="1">
        <v>3572</v>
      </c>
      <c r="B3580" s="1" t="str">
        <f>"200712004035"</f>
        <v>200712004035</v>
      </c>
      <c r="C3580" s="1" t="s">
        <v>3</v>
      </c>
    </row>
    <row r="3581" spans="1:3" x14ac:dyDescent="0.25">
      <c r="A3581" s="1">
        <v>3573</v>
      </c>
      <c r="B3581" s="1" t="str">
        <f>"200712004188"</f>
        <v>200712004188</v>
      </c>
      <c r="C3581" s="1" t="s">
        <v>3</v>
      </c>
    </row>
    <row r="3582" spans="1:3" x14ac:dyDescent="0.25">
      <c r="A3582" s="1">
        <v>3574</v>
      </c>
      <c r="B3582" s="1" t="str">
        <f>"200712004335"</f>
        <v>200712004335</v>
      </c>
      <c r="C3582" s="1" t="s">
        <v>3</v>
      </c>
    </row>
    <row r="3583" spans="1:3" x14ac:dyDescent="0.25">
      <c r="A3583" s="1">
        <v>3575</v>
      </c>
      <c r="B3583" s="1" t="str">
        <f>"200712004463"</f>
        <v>200712004463</v>
      </c>
      <c r="C3583" s="1" t="s">
        <v>3</v>
      </c>
    </row>
    <row r="3584" spans="1:3" x14ac:dyDescent="0.25">
      <c r="A3584" s="1">
        <v>3576</v>
      </c>
      <c r="B3584" s="1" t="str">
        <f>"200712004939"</f>
        <v>200712004939</v>
      </c>
      <c r="C3584" s="1" t="s">
        <v>3</v>
      </c>
    </row>
    <row r="3585" spans="1:3" x14ac:dyDescent="0.25">
      <c r="A3585" s="1">
        <v>3577</v>
      </c>
      <c r="B3585" s="1" t="str">
        <f>"200712004952"</f>
        <v>200712004952</v>
      </c>
      <c r="C3585" s="1" t="s">
        <v>3</v>
      </c>
    </row>
    <row r="3586" spans="1:3" x14ac:dyDescent="0.25">
      <c r="A3586" s="1">
        <v>3578</v>
      </c>
      <c r="B3586" s="1" t="str">
        <f>"200712004977"</f>
        <v>200712004977</v>
      </c>
      <c r="C3586" s="1" t="s">
        <v>3</v>
      </c>
    </row>
    <row r="3587" spans="1:3" x14ac:dyDescent="0.25">
      <c r="A3587" s="1">
        <v>3579</v>
      </c>
      <c r="B3587" s="1" t="str">
        <f>"200712005021"</f>
        <v>200712005021</v>
      </c>
      <c r="C3587" s="1" t="s">
        <v>3</v>
      </c>
    </row>
    <row r="3588" spans="1:3" x14ac:dyDescent="0.25">
      <c r="A3588" s="1">
        <v>3580</v>
      </c>
      <c r="B3588" s="1" t="str">
        <f>"200712005031"</f>
        <v>200712005031</v>
      </c>
      <c r="C3588" s="1" t="s">
        <v>3</v>
      </c>
    </row>
    <row r="3589" spans="1:3" x14ac:dyDescent="0.25">
      <c r="A3589" s="1">
        <v>3581</v>
      </c>
      <c r="B3589" s="1" t="str">
        <f>"200712005133"</f>
        <v>200712005133</v>
      </c>
      <c r="C3589" s="1" t="s">
        <v>3</v>
      </c>
    </row>
    <row r="3590" spans="1:3" x14ac:dyDescent="0.25">
      <c r="A3590" s="1">
        <v>3582</v>
      </c>
      <c r="B3590" s="1" t="str">
        <f>"200712005229"</f>
        <v>200712005229</v>
      </c>
      <c r="C3590" s="1" t="s">
        <v>3</v>
      </c>
    </row>
    <row r="3591" spans="1:3" x14ac:dyDescent="0.25">
      <c r="A3591" s="1">
        <v>3583</v>
      </c>
      <c r="B3591" s="1" t="str">
        <f>"200712005269"</f>
        <v>200712005269</v>
      </c>
      <c r="C3591" s="1" t="s">
        <v>3</v>
      </c>
    </row>
    <row r="3592" spans="1:3" x14ac:dyDescent="0.25">
      <c r="A3592" s="1">
        <v>3584</v>
      </c>
      <c r="B3592" s="1" t="str">
        <f>"200712005314"</f>
        <v>200712005314</v>
      </c>
      <c r="C3592" s="1" t="s">
        <v>3</v>
      </c>
    </row>
    <row r="3593" spans="1:3" x14ac:dyDescent="0.25">
      <c r="A3593" s="1">
        <v>3585</v>
      </c>
      <c r="B3593" s="1" t="str">
        <f>"200712005350"</f>
        <v>200712005350</v>
      </c>
      <c r="C3593" s="1" t="s">
        <v>3</v>
      </c>
    </row>
    <row r="3594" spans="1:3" x14ac:dyDescent="0.25">
      <c r="A3594" s="1">
        <v>3586</v>
      </c>
      <c r="B3594" s="1" t="str">
        <f>"200712005441"</f>
        <v>200712005441</v>
      </c>
      <c r="C3594" s="1" t="s">
        <v>3</v>
      </c>
    </row>
    <row r="3595" spans="1:3" x14ac:dyDescent="0.25">
      <c r="A3595" s="1">
        <v>3587</v>
      </c>
      <c r="B3595" s="1" t="str">
        <f>"200712005483"</f>
        <v>200712005483</v>
      </c>
      <c r="C3595" s="1" t="s">
        <v>3</v>
      </c>
    </row>
    <row r="3596" spans="1:3" x14ac:dyDescent="0.25">
      <c r="A3596" s="1">
        <v>3588</v>
      </c>
      <c r="B3596" s="1" t="str">
        <f>"200712005668"</f>
        <v>200712005668</v>
      </c>
      <c r="C3596" s="1" t="s">
        <v>3</v>
      </c>
    </row>
    <row r="3597" spans="1:3" x14ac:dyDescent="0.25">
      <c r="A3597" s="1">
        <v>3589</v>
      </c>
      <c r="B3597" s="1" t="str">
        <f>"200712005737"</f>
        <v>200712005737</v>
      </c>
      <c r="C3597" s="1" t="s">
        <v>3</v>
      </c>
    </row>
    <row r="3598" spans="1:3" x14ac:dyDescent="0.25">
      <c r="A3598" s="1">
        <v>3590</v>
      </c>
      <c r="B3598" s="1" t="str">
        <f>"200712005795"</f>
        <v>200712005795</v>
      </c>
      <c r="C3598" s="1" t="s">
        <v>3</v>
      </c>
    </row>
    <row r="3599" spans="1:3" x14ac:dyDescent="0.25">
      <c r="A3599" s="1">
        <v>3591</v>
      </c>
      <c r="B3599" s="1" t="str">
        <f>"200712005834"</f>
        <v>200712005834</v>
      </c>
      <c r="C3599" s="1" t="s">
        <v>3</v>
      </c>
    </row>
    <row r="3600" spans="1:3" x14ac:dyDescent="0.25">
      <c r="A3600" s="1">
        <v>3592</v>
      </c>
      <c r="B3600" s="1" t="str">
        <f>"200712005835"</f>
        <v>200712005835</v>
      </c>
      <c r="C3600" s="1" t="s">
        <v>3</v>
      </c>
    </row>
    <row r="3601" spans="1:3" x14ac:dyDescent="0.25">
      <c r="A3601" s="1">
        <v>3593</v>
      </c>
      <c r="B3601" s="1" t="str">
        <f>"200712005895"</f>
        <v>200712005895</v>
      </c>
      <c r="C3601" s="1" t="s">
        <v>3</v>
      </c>
    </row>
    <row r="3602" spans="1:3" x14ac:dyDescent="0.25">
      <c r="A3602" s="1">
        <v>3594</v>
      </c>
      <c r="B3602" s="1" t="str">
        <f>"200712006056"</f>
        <v>200712006056</v>
      </c>
      <c r="C3602" s="1" t="s">
        <v>3</v>
      </c>
    </row>
    <row r="3603" spans="1:3" x14ac:dyDescent="0.25">
      <c r="A3603" s="1">
        <v>3595</v>
      </c>
      <c r="B3603" s="1" t="str">
        <f>"200712006065"</f>
        <v>200712006065</v>
      </c>
      <c r="C3603" s="1" t="s">
        <v>3</v>
      </c>
    </row>
    <row r="3604" spans="1:3" x14ac:dyDescent="0.25">
      <c r="A3604" s="1">
        <v>3596</v>
      </c>
      <c r="B3604" s="1" t="str">
        <f>"200712006096"</f>
        <v>200712006096</v>
      </c>
      <c r="C3604" s="1" t="s">
        <v>3</v>
      </c>
    </row>
    <row r="3605" spans="1:3" x14ac:dyDescent="0.25">
      <c r="A3605" s="1">
        <v>3597</v>
      </c>
      <c r="B3605" s="1" t="str">
        <f>"200712006146"</f>
        <v>200712006146</v>
      </c>
      <c r="C3605" s="1" t="s">
        <v>3</v>
      </c>
    </row>
    <row r="3606" spans="1:3" x14ac:dyDescent="0.25">
      <c r="A3606" s="1">
        <v>3598</v>
      </c>
      <c r="B3606" s="1" t="str">
        <f>"200801000119"</f>
        <v>200801000119</v>
      </c>
      <c r="C3606" s="1" t="s">
        <v>3</v>
      </c>
    </row>
    <row r="3607" spans="1:3" x14ac:dyDescent="0.25">
      <c r="A3607" s="1">
        <v>3599</v>
      </c>
      <c r="B3607" s="1" t="str">
        <f>"200801000280"</f>
        <v>200801000280</v>
      </c>
      <c r="C3607" s="1" t="s">
        <v>3</v>
      </c>
    </row>
    <row r="3608" spans="1:3" x14ac:dyDescent="0.25">
      <c r="A3608" s="1">
        <v>3600</v>
      </c>
      <c r="B3608" s="1" t="str">
        <f>"200801000324"</f>
        <v>200801000324</v>
      </c>
      <c r="C3608" s="1" t="s">
        <v>3</v>
      </c>
    </row>
    <row r="3609" spans="1:3" x14ac:dyDescent="0.25">
      <c r="A3609" s="1">
        <v>3601</v>
      </c>
      <c r="B3609" s="1" t="str">
        <f>"200801000591"</f>
        <v>200801000591</v>
      </c>
      <c r="C3609" s="1" t="s">
        <v>3</v>
      </c>
    </row>
    <row r="3610" spans="1:3" x14ac:dyDescent="0.25">
      <c r="A3610" s="1">
        <v>3602</v>
      </c>
      <c r="B3610" s="1" t="str">
        <f>"200801000634"</f>
        <v>200801000634</v>
      </c>
      <c r="C3610" s="1" t="s">
        <v>3</v>
      </c>
    </row>
    <row r="3611" spans="1:3" x14ac:dyDescent="0.25">
      <c r="A3611" s="1">
        <v>3603</v>
      </c>
      <c r="B3611" s="1" t="str">
        <f>"200801000850"</f>
        <v>200801000850</v>
      </c>
      <c r="C3611" s="1" t="s">
        <v>3</v>
      </c>
    </row>
    <row r="3612" spans="1:3" x14ac:dyDescent="0.25">
      <c r="A3612" s="1">
        <v>3604</v>
      </c>
      <c r="B3612" s="1" t="str">
        <f>"200801000969"</f>
        <v>200801000969</v>
      </c>
      <c r="C3612" s="1" t="s">
        <v>3</v>
      </c>
    </row>
    <row r="3613" spans="1:3" x14ac:dyDescent="0.25">
      <c r="A3613" s="1">
        <v>3605</v>
      </c>
      <c r="B3613" s="1" t="str">
        <f>"200801001137"</f>
        <v>200801001137</v>
      </c>
      <c r="C3613" s="1" t="s">
        <v>3</v>
      </c>
    </row>
    <row r="3614" spans="1:3" x14ac:dyDescent="0.25">
      <c r="A3614" s="1">
        <v>3606</v>
      </c>
      <c r="B3614" s="1" t="str">
        <f>"200801001185"</f>
        <v>200801001185</v>
      </c>
      <c r="C3614" s="1" t="s">
        <v>3</v>
      </c>
    </row>
    <row r="3615" spans="1:3" x14ac:dyDescent="0.25">
      <c r="A3615" s="1">
        <v>3607</v>
      </c>
      <c r="B3615" s="1" t="str">
        <f>"200801001238"</f>
        <v>200801001238</v>
      </c>
      <c r="C3615" s="1" t="s">
        <v>3</v>
      </c>
    </row>
    <row r="3616" spans="1:3" x14ac:dyDescent="0.25">
      <c r="A3616" s="1">
        <v>3608</v>
      </c>
      <c r="B3616" s="1" t="str">
        <f>"200801001577"</f>
        <v>200801001577</v>
      </c>
      <c r="C3616" s="1" t="s">
        <v>3</v>
      </c>
    </row>
    <row r="3617" spans="1:3" x14ac:dyDescent="0.25">
      <c r="A3617" s="1">
        <v>3609</v>
      </c>
      <c r="B3617" s="1" t="str">
        <f>"200801001652"</f>
        <v>200801001652</v>
      </c>
      <c r="C3617" s="1" t="s">
        <v>3</v>
      </c>
    </row>
    <row r="3618" spans="1:3" x14ac:dyDescent="0.25">
      <c r="A3618" s="1">
        <v>3610</v>
      </c>
      <c r="B3618" s="1" t="str">
        <f>"200801001912"</f>
        <v>200801001912</v>
      </c>
      <c r="C3618" s="1" t="s">
        <v>3</v>
      </c>
    </row>
    <row r="3619" spans="1:3" x14ac:dyDescent="0.25">
      <c r="A3619" s="1">
        <v>3611</v>
      </c>
      <c r="B3619" s="1" t="str">
        <f>"200801001933"</f>
        <v>200801001933</v>
      </c>
      <c r="C3619" s="1" t="s">
        <v>3</v>
      </c>
    </row>
    <row r="3620" spans="1:3" x14ac:dyDescent="0.25">
      <c r="A3620" s="1">
        <v>3612</v>
      </c>
      <c r="B3620" s="1" t="str">
        <f>"200801001936"</f>
        <v>200801001936</v>
      </c>
      <c r="C3620" s="1" t="s">
        <v>3</v>
      </c>
    </row>
    <row r="3621" spans="1:3" x14ac:dyDescent="0.25">
      <c r="A3621" s="1">
        <v>3613</v>
      </c>
      <c r="B3621" s="1" t="str">
        <f>"200801002061"</f>
        <v>200801002061</v>
      </c>
      <c r="C3621" s="1" t="s">
        <v>3</v>
      </c>
    </row>
    <row r="3622" spans="1:3" x14ac:dyDescent="0.25">
      <c r="A3622" s="1">
        <v>3614</v>
      </c>
      <c r="B3622" s="1" t="str">
        <f>"200801002173"</f>
        <v>200801002173</v>
      </c>
      <c r="C3622" s="1" t="s">
        <v>3</v>
      </c>
    </row>
    <row r="3623" spans="1:3" x14ac:dyDescent="0.25">
      <c r="A3623" s="1">
        <v>3615</v>
      </c>
      <c r="B3623" s="1" t="str">
        <f>"200801002297"</f>
        <v>200801002297</v>
      </c>
      <c r="C3623" s="1" t="s">
        <v>3</v>
      </c>
    </row>
    <row r="3624" spans="1:3" x14ac:dyDescent="0.25">
      <c r="A3624" s="1">
        <v>3616</v>
      </c>
      <c r="B3624" s="1" t="str">
        <f>"200801002481"</f>
        <v>200801002481</v>
      </c>
      <c r="C3624" s="1" t="s">
        <v>3</v>
      </c>
    </row>
    <row r="3625" spans="1:3" x14ac:dyDescent="0.25">
      <c r="A3625" s="1">
        <v>3617</v>
      </c>
      <c r="B3625" s="1" t="str">
        <f>"200801002543"</f>
        <v>200801002543</v>
      </c>
      <c r="C3625" s="1" t="s">
        <v>3</v>
      </c>
    </row>
    <row r="3626" spans="1:3" x14ac:dyDescent="0.25">
      <c r="A3626" s="1">
        <v>3618</v>
      </c>
      <c r="B3626" s="1" t="str">
        <f>"200801002571"</f>
        <v>200801002571</v>
      </c>
      <c r="C3626" s="1" t="s">
        <v>3</v>
      </c>
    </row>
    <row r="3627" spans="1:3" x14ac:dyDescent="0.25">
      <c r="A3627" s="1">
        <v>3619</v>
      </c>
      <c r="B3627" s="1" t="str">
        <f>"200801003244"</f>
        <v>200801003244</v>
      </c>
      <c r="C3627" s="1" t="s">
        <v>3</v>
      </c>
    </row>
    <row r="3628" spans="1:3" x14ac:dyDescent="0.25">
      <c r="A3628" s="1">
        <v>3620</v>
      </c>
      <c r="B3628" s="1" t="str">
        <f>"200801003336"</f>
        <v>200801003336</v>
      </c>
      <c r="C3628" s="1" t="s">
        <v>3</v>
      </c>
    </row>
    <row r="3629" spans="1:3" x14ac:dyDescent="0.25">
      <c r="A3629" s="1">
        <v>3621</v>
      </c>
      <c r="B3629" s="1" t="str">
        <f>"200801003403"</f>
        <v>200801003403</v>
      </c>
      <c r="C3629" s="1" t="s">
        <v>3</v>
      </c>
    </row>
    <row r="3630" spans="1:3" x14ac:dyDescent="0.25">
      <c r="A3630" s="1">
        <v>3622</v>
      </c>
      <c r="B3630" s="1" t="str">
        <f>"200801003450"</f>
        <v>200801003450</v>
      </c>
      <c r="C3630" s="1" t="s">
        <v>3</v>
      </c>
    </row>
    <row r="3631" spans="1:3" x14ac:dyDescent="0.25">
      <c r="A3631" s="1">
        <v>3623</v>
      </c>
      <c r="B3631" s="1" t="str">
        <f>"200801003781"</f>
        <v>200801003781</v>
      </c>
      <c r="C3631" s="1" t="s">
        <v>3</v>
      </c>
    </row>
    <row r="3632" spans="1:3" x14ac:dyDescent="0.25">
      <c r="A3632" s="1">
        <v>3624</v>
      </c>
      <c r="B3632" s="1" t="str">
        <f>"200801003825"</f>
        <v>200801003825</v>
      </c>
      <c r="C3632" s="1" t="s">
        <v>3</v>
      </c>
    </row>
    <row r="3633" spans="1:3" x14ac:dyDescent="0.25">
      <c r="A3633" s="1">
        <v>3625</v>
      </c>
      <c r="B3633" s="1" t="str">
        <f>"200801003881"</f>
        <v>200801003881</v>
      </c>
      <c r="C3633" s="1" t="s">
        <v>3</v>
      </c>
    </row>
    <row r="3634" spans="1:3" x14ac:dyDescent="0.25">
      <c r="A3634" s="1">
        <v>3626</v>
      </c>
      <c r="B3634" s="1" t="str">
        <f>"200801003898"</f>
        <v>200801003898</v>
      </c>
      <c r="C3634" s="1" t="s">
        <v>3</v>
      </c>
    </row>
    <row r="3635" spans="1:3" x14ac:dyDescent="0.25">
      <c r="A3635" s="1">
        <v>3627</v>
      </c>
      <c r="B3635" s="1" t="str">
        <f>"200801003963"</f>
        <v>200801003963</v>
      </c>
      <c r="C3635" s="1" t="s">
        <v>3</v>
      </c>
    </row>
    <row r="3636" spans="1:3" x14ac:dyDescent="0.25">
      <c r="A3636" s="1">
        <v>3628</v>
      </c>
      <c r="B3636" s="1" t="str">
        <f>"200801004204"</f>
        <v>200801004204</v>
      </c>
      <c r="C3636" s="1" t="s">
        <v>3</v>
      </c>
    </row>
    <row r="3637" spans="1:3" x14ac:dyDescent="0.25">
      <c r="A3637" s="1">
        <v>3629</v>
      </c>
      <c r="B3637" s="1" t="str">
        <f>"200801004301"</f>
        <v>200801004301</v>
      </c>
      <c r="C3637" s="1" t="s">
        <v>3</v>
      </c>
    </row>
    <row r="3638" spans="1:3" x14ac:dyDescent="0.25">
      <c r="A3638" s="1">
        <v>3630</v>
      </c>
      <c r="B3638" s="1" t="str">
        <f>"200801004643"</f>
        <v>200801004643</v>
      </c>
      <c r="C3638" s="1" t="s">
        <v>3</v>
      </c>
    </row>
    <row r="3639" spans="1:3" x14ac:dyDescent="0.25">
      <c r="A3639" s="1">
        <v>3631</v>
      </c>
      <c r="B3639" s="1" t="str">
        <f>"200801004743"</f>
        <v>200801004743</v>
      </c>
      <c r="C3639" s="1" t="s">
        <v>3</v>
      </c>
    </row>
    <row r="3640" spans="1:3" x14ac:dyDescent="0.25">
      <c r="A3640" s="1">
        <v>3632</v>
      </c>
      <c r="B3640" s="1" t="str">
        <f>"200801004782"</f>
        <v>200801004782</v>
      </c>
      <c r="C3640" s="1" t="s">
        <v>3</v>
      </c>
    </row>
    <row r="3641" spans="1:3" x14ac:dyDescent="0.25">
      <c r="A3641" s="1">
        <v>3633</v>
      </c>
      <c r="B3641" s="1" t="str">
        <f>"200801004860"</f>
        <v>200801004860</v>
      </c>
      <c r="C3641" s="1" t="s">
        <v>3</v>
      </c>
    </row>
    <row r="3642" spans="1:3" x14ac:dyDescent="0.25">
      <c r="A3642" s="1">
        <v>3634</v>
      </c>
      <c r="B3642" s="1" t="str">
        <f>"200801004995"</f>
        <v>200801004995</v>
      </c>
      <c r="C3642" s="1" t="s">
        <v>3</v>
      </c>
    </row>
    <row r="3643" spans="1:3" x14ac:dyDescent="0.25">
      <c r="A3643" s="1">
        <v>3635</v>
      </c>
      <c r="B3643" s="1" t="str">
        <f>"200801005026"</f>
        <v>200801005026</v>
      </c>
      <c r="C3643" s="1" t="s">
        <v>3</v>
      </c>
    </row>
    <row r="3644" spans="1:3" x14ac:dyDescent="0.25">
      <c r="A3644" s="1">
        <v>3636</v>
      </c>
      <c r="B3644" s="1" t="str">
        <f>"200801005180"</f>
        <v>200801005180</v>
      </c>
      <c r="C3644" s="1" t="s">
        <v>3</v>
      </c>
    </row>
    <row r="3645" spans="1:3" x14ac:dyDescent="0.25">
      <c r="A3645" s="1">
        <v>3637</v>
      </c>
      <c r="B3645" s="1" t="str">
        <f>"200801005242"</f>
        <v>200801005242</v>
      </c>
      <c r="C3645" s="1" t="s">
        <v>3</v>
      </c>
    </row>
    <row r="3646" spans="1:3" x14ac:dyDescent="0.25">
      <c r="A3646" s="1">
        <v>3638</v>
      </c>
      <c r="B3646" s="1" t="str">
        <f>"200801005279"</f>
        <v>200801005279</v>
      </c>
      <c r="C3646" s="1" t="s">
        <v>3</v>
      </c>
    </row>
    <row r="3647" spans="1:3" x14ac:dyDescent="0.25">
      <c r="A3647" s="1">
        <v>3639</v>
      </c>
      <c r="B3647" s="1" t="str">
        <f>"200801005365"</f>
        <v>200801005365</v>
      </c>
      <c r="C3647" s="1" t="s">
        <v>3</v>
      </c>
    </row>
    <row r="3648" spans="1:3" x14ac:dyDescent="0.25">
      <c r="A3648" s="1">
        <v>3640</v>
      </c>
      <c r="B3648" s="1" t="str">
        <f>"200801005415"</f>
        <v>200801005415</v>
      </c>
      <c r="C3648" s="1" t="s">
        <v>3</v>
      </c>
    </row>
    <row r="3649" spans="1:3" x14ac:dyDescent="0.25">
      <c r="A3649" s="1">
        <v>3641</v>
      </c>
      <c r="B3649" s="1" t="str">
        <f>"200801005505"</f>
        <v>200801005505</v>
      </c>
      <c r="C3649" s="1" t="s">
        <v>3</v>
      </c>
    </row>
    <row r="3650" spans="1:3" x14ac:dyDescent="0.25">
      <c r="A3650" s="1">
        <v>3642</v>
      </c>
      <c r="B3650" s="1" t="str">
        <f>"200801005517"</f>
        <v>200801005517</v>
      </c>
      <c r="C3650" s="1" t="s">
        <v>3</v>
      </c>
    </row>
    <row r="3651" spans="1:3" x14ac:dyDescent="0.25">
      <c r="A3651" s="1">
        <v>3643</v>
      </c>
      <c r="B3651" s="1" t="str">
        <f>"200801005591"</f>
        <v>200801005591</v>
      </c>
      <c r="C3651" s="1" t="s">
        <v>3</v>
      </c>
    </row>
    <row r="3652" spans="1:3" x14ac:dyDescent="0.25">
      <c r="A3652" s="1">
        <v>3644</v>
      </c>
      <c r="B3652" s="1" t="str">
        <f>"200801005606"</f>
        <v>200801005606</v>
      </c>
      <c r="C3652" s="1" t="s">
        <v>3</v>
      </c>
    </row>
    <row r="3653" spans="1:3" x14ac:dyDescent="0.25">
      <c r="A3653" s="1">
        <v>3645</v>
      </c>
      <c r="B3653" s="1" t="str">
        <f>"200801005676"</f>
        <v>200801005676</v>
      </c>
      <c r="C3653" s="1" t="s">
        <v>3</v>
      </c>
    </row>
    <row r="3654" spans="1:3" x14ac:dyDescent="0.25">
      <c r="A3654" s="1">
        <v>3646</v>
      </c>
      <c r="B3654" s="1" t="str">
        <f>"200801005811"</f>
        <v>200801005811</v>
      </c>
      <c r="C3654" s="1" t="s">
        <v>3</v>
      </c>
    </row>
    <row r="3655" spans="1:3" x14ac:dyDescent="0.25">
      <c r="A3655" s="1">
        <v>3647</v>
      </c>
      <c r="B3655" s="1" t="str">
        <f>"200801005881"</f>
        <v>200801005881</v>
      </c>
      <c r="C3655" s="1" t="s">
        <v>3</v>
      </c>
    </row>
    <row r="3656" spans="1:3" x14ac:dyDescent="0.25">
      <c r="A3656" s="1">
        <v>3648</v>
      </c>
      <c r="B3656" s="1" t="str">
        <f>"200801006129"</f>
        <v>200801006129</v>
      </c>
      <c r="C3656" s="1" t="s">
        <v>3</v>
      </c>
    </row>
    <row r="3657" spans="1:3" x14ac:dyDescent="0.25">
      <c r="A3657" s="1">
        <v>3649</v>
      </c>
      <c r="B3657" s="1" t="str">
        <f>"200801006221"</f>
        <v>200801006221</v>
      </c>
      <c r="C3657" s="1" t="s">
        <v>3</v>
      </c>
    </row>
    <row r="3658" spans="1:3" x14ac:dyDescent="0.25">
      <c r="A3658" s="1">
        <v>3650</v>
      </c>
      <c r="B3658" s="1" t="str">
        <f>"200801006275"</f>
        <v>200801006275</v>
      </c>
      <c r="C3658" s="1" t="s">
        <v>3</v>
      </c>
    </row>
    <row r="3659" spans="1:3" x14ac:dyDescent="0.25">
      <c r="A3659" s="1">
        <v>3651</v>
      </c>
      <c r="B3659" s="1" t="str">
        <f>"200801006314"</f>
        <v>200801006314</v>
      </c>
      <c r="C3659" s="1" t="s">
        <v>3</v>
      </c>
    </row>
    <row r="3660" spans="1:3" x14ac:dyDescent="0.25">
      <c r="A3660" s="1">
        <v>3652</v>
      </c>
      <c r="B3660" s="1" t="str">
        <f>"200801006339"</f>
        <v>200801006339</v>
      </c>
      <c r="C3660" s="1" t="s">
        <v>3</v>
      </c>
    </row>
    <row r="3661" spans="1:3" x14ac:dyDescent="0.25">
      <c r="A3661" s="1">
        <v>3653</v>
      </c>
      <c r="B3661" s="1" t="str">
        <f>"200801006483"</f>
        <v>200801006483</v>
      </c>
      <c r="C3661" s="1" t="s">
        <v>3</v>
      </c>
    </row>
    <row r="3662" spans="1:3" x14ac:dyDescent="0.25">
      <c r="A3662" s="1">
        <v>3654</v>
      </c>
      <c r="B3662" s="1" t="str">
        <f>"200801006515"</f>
        <v>200801006515</v>
      </c>
      <c r="C3662" s="1" t="s">
        <v>3</v>
      </c>
    </row>
    <row r="3663" spans="1:3" x14ac:dyDescent="0.25">
      <c r="A3663" s="1">
        <v>3655</v>
      </c>
      <c r="B3663" s="1" t="str">
        <f>"200801006679"</f>
        <v>200801006679</v>
      </c>
      <c r="C3663" s="1" t="s">
        <v>3</v>
      </c>
    </row>
    <row r="3664" spans="1:3" x14ac:dyDescent="0.25">
      <c r="A3664" s="1">
        <v>3656</v>
      </c>
      <c r="B3664" s="1" t="str">
        <f>"200801006882"</f>
        <v>200801006882</v>
      </c>
      <c r="C3664" s="1" t="s">
        <v>3</v>
      </c>
    </row>
    <row r="3665" spans="1:3" x14ac:dyDescent="0.25">
      <c r="A3665" s="1">
        <v>3657</v>
      </c>
      <c r="B3665" s="1" t="str">
        <f>"200801007128"</f>
        <v>200801007128</v>
      </c>
      <c r="C3665" s="1" t="s">
        <v>3</v>
      </c>
    </row>
    <row r="3666" spans="1:3" x14ac:dyDescent="0.25">
      <c r="A3666" s="1">
        <v>3658</v>
      </c>
      <c r="B3666" s="1" t="str">
        <f>"200801007235"</f>
        <v>200801007235</v>
      </c>
      <c r="C3666" s="1" t="s">
        <v>3</v>
      </c>
    </row>
    <row r="3667" spans="1:3" x14ac:dyDescent="0.25">
      <c r="A3667" s="1">
        <v>3659</v>
      </c>
      <c r="B3667" s="1" t="str">
        <f>"200801007334"</f>
        <v>200801007334</v>
      </c>
      <c r="C3667" s="1" t="s">
        <v>3</v>
      </c>
    </row>
    <row r="3668" spans="1:3" x14ac:dyDescent="0.25">
      <c r="A3668" s="1">
        <v>3660</v>
      </c>
      <c r="B3668" s="1" t="str">
        <f>"200801007344"</f>
        <v>200801007344</v>
      </c>
      <c r="C3668" s="1" t="s">
        <v>3</v>
      </c>
    </row>
    <row r="3669" spans="1:3" x14ac:dyDescent="0.25">
      <c r="A3669" s="1">
        <v>3661</v>
      </c>
      <c r="B3669" s="1" t="str">
        <f>"200801007486"</f>
        <v>200801007486</v>
      </c>
      <c r="C3669" s="1" t="s">
        <v>3</v>
      </c>
    </row>
    <row r="3670" spans="1:3" x14ac:dyDescent="0.25">
      <c r="A3670" s="1">
        <v>3662</v>
      </c>
      <c r="B3670" s="1" t="str">
        <f>"200801007529"</f>
        <v>200801007529</v>
      </c>
      <c r="C3670" s="1" t="s">
        <v>3</v>
      </c>
    </row>
    <row r="3671" spans="1:3" x14ac:dyDescent="0.25">
      <c r="A3671" s="1">
        <v>3663</v>
      </c>
      <c r="B3671" s="1" t="str">
        <f>"200801007600"</f>
        <v>200801007600</v>
      </c>
      <c r="C3671" s="1" t="s">
        <v>3</v>
      </c>
    </row>
    <row r="3672" spans="1:3" x14ac:dyDescent="0.25">
      <c r="A3672" s="1">
        <v>3664</v>
      </c>
      <c r="B3672" s="1" t="str">
        <f>"200801007812"</f>
        <v>200801007812</v>
      </c>
      <c r="C3672" s="1" t="s">
        <v>3</v>
      </c>
    </row>
    <row r="3673" spans="1:3" x14ac:dyDescent="0.25">
      <c r="A3673" s="1">
        <v>3665</v>
      </c>
      <c r="B3673" s="1" t="str">
        <f>"200801007860"</f>
        <v>200801007860</v>
      </c>
      <c r="C3673" s="1" t="s">
        <v>3</v>
      </c>
    </row>
    <row r="3674" spans="1:3" x14ac:dyDescent="0.25">
      <c r="A3674" s="1">
        <v>3666</v>
      </c>
      <c r="B3674" s="1" t="str">
        <f>"200801007991"</f>
        <v>200801007991</v>
      </c>
      <c r="C3674" s="1" t="s">
        <v>3</v>
      </c>
    </row>
    <row r="3675" spans="1:3" x14ac:dyDescent="0.25">
      <c r="A3675" s="1">
        <v>3667</v>
      </c>
      <c r="B3675" s="1" t="str">
        <f>"200801008205"</f>
        <v>200801008205</v>
      </c>
      <c r="C3675" s="1" t="s">
        <v>3</v>
      </c>
    </row>
    <row r="3676" spans="1:3" x14ac:dyDescent="0.25">
      <c r="A3676" s="1">
        <v>3668</v>
      </c>
      <c r="B3676" s="1" t="str">
        <f>"200801008402"</f>
        <v>200801008402</v>
      </c>
      <c r="C3676" s="1" t="s">
        <v>3</v>
      </c>
    </row>
    <row r="3677" spans="1:3" x14ac:dyDescent="0.25">
      <c r="A3677" s="1">
        <v>3669</v>
      </c>
      <c r="B3677" s="1" t="str">
        <f>"200801008526"</f>
        <v>200801008526</v>
      </c>
      <c r="C3677" s="1" t="s">
        <v>3</v>
      </c>
    </row>
    <row r="3678" spans="1:3" x14ac:dyDescent="0.25">
      <c r="A3678" s="1">
        <v>3670</v>
      </c>
      <c r="B3678" s="1" t="str">
        <f>"200801008655"</f>
        <v>200801008655</v>
      </c>
      <c r="C3678" s="1" t="s">
        <v>3</v>
      </c>
    </row>
    <row r="3679" spans="1:3" x14ac:dyDescent="0.25">
      <c r="A3679" s="1">
        <v>3671</v>
      </c>
      <c r="B3679" s="1" t="str">
        <f>"200801008698"</f>
        <v>200801008698</v>
      </c>
      <c r="C3679" s="1" t="s">
        <v>3</v>
      </c>
    </row>
    <row r="3680" spans="1:3" x14ac:dyDescent="0.25">
      <c r="A3680" s="1">
        <v>3672</v>
      </c>
      <c r="B3680" s="1" t="str">
        <f>"200801008721"</f>
        <v>200801008721</v>
      </c>
      <c r="C3680" s="1" t="s">
        <v>3</v>
      </c>
    </row>
    <row r="3681" spans="1:3" x14ac:dyDescent="0.25">
      <c r="A3681" s="1">
        <v>3673</v>
      </c>
      <c r="B3681" s="1" t="str">
        <f>"200801008914"</f>
        <v>200801008914</v>
      </c>
      <c r="C3681" s="1" t="s">
        <v>3</v>
      </c>
    </row>
    <row r="3682" spans="1:3" x14ac:dyDescent="0.25">
      <c r="A3682" s="1">
        <v>3674</v>
      </c>
      <c r="B3682" s="1" t="str">
        <f>"200801008942"</f>
        <v>200801008942</v>
      </c>
      <c r="C3682" s="1" t="s">
        <v>3</v>
      </c>
    </row>
    <row r="3683" spans="1:3" x14ac:dyDescent="0.25">
      <c r="A3683" s="1">
        <v>3675</v>
      </c>
      <c r="B3683" s="1" t="str">
        <f>"200801008986"</f>
        <v>200801008986</v>
      </c>
      <c r="C3683" s="1" t="s">
        <v>3</v>
      </c>
    </row>
    <row r="3684" spans="1:3" x14ac:dyDescent="0.25">
      <c r="A3684" s="1">
        <v>3676</v>
      </c>
      <c r="B3684" s="1" t="str">
        <f>"200801009073"</f>
        <v>200801009073</v>
      </c>
      <c r="C3684" s="1" t="s">
        <v>3</v>
      </c>
    </row>
    <row r="3685" spans="1:3" x14ac:dyDescent="0.25">
      <c r="A3685" s="1">
        <v>3677</v>
      </c>
      <c r="B3685" s="1" t="str">
        <f>"200801009148"</f>
        <v>200801009148</v>
      </c>
      <c r="C3685" s="1" t="s">
        <v>3</v>
      </c>
    </row>
    <row r="3686" spans="1:3" x14ac:dyDescent="0.25">
      <c r="A3686" s="1">
        <v>3678</v>
      </c>
      <c r="B3686" s="1" t="str">
        <f>"200801009399"</f>
        <v>200801009399</v>
      </c>
      <c r="C3686" s="1" t="s">
        <v>3</v>
      </c>
    </row>
    <row r="3687" spans="1:3" x14ac:dyDescent="0.25">
      <c r="A3687" s="1">
        <v>3679</v>
      </c>
      <c r="B3687" s="1" t="str">
        <f>"200801009513"</f>
        <v>200801009513</v>
      </c>
      <c r="C3687" s="1" t="s">
        <v>3</v>
      </c>
    </row>
    <row r="3688" spans="1:3" x14ac:dyDescent="0.25">
      <c r="A3688" s="1">
        <v>3680</v>
      </c>
      <c r="B3688" s="1" t="str">
        <f>"200801009700"</f>
        <v>200801009700</v>
      </c>
      <c r="C3688" s="1" t="s">
        <v>3</v>
      </c>
    </row>
    <row r="3689" spans="1:3" x14ac:dyDescent="0.25">
      <c r="A3689" s="1">
        <v>3681</v>
      </c>
      <c r="B3689" s="1" t="str">
        <f>"200801009711"</f>
        <v>200801009711</v>
      </c>
      <c r="C3689" s="1" t="s">
        <v>3</v>
      </c>
    </row>
    <row r="3690" spans="1:3" x14ac:dyDescent="0.25">
      <c r="A3690" s="1">
        <v>3682</v>
      </c>
      <c r="B3690" s="1" t="str">
        <f>"200801009793"</f>
        <v>200801009793</v>
      </c>
      <c r="C3690" s="1" t="s">
        <v>3</v>
      </c>
    </row>
    <row r="3691" spans="1:3" x14ac:dyDescent="0.25">
      <c r="A3691" s="1">
        <v>3683</v>
      </c>
      <c r="B3691" s="1" t="str">
        <f>"200801009800"</f>
        <v>200801009800</v>
      </c>
      <c r="C3691" s="1" t="s">
        <v>3</v>
      </c>
    </row>
    <row r="3692" spans="1:3" x14ac:dyDescent="0.25">
      <c r="A3692" s="1">
        <v>3684</v>
      </c>
      <c r="B3692" s="1" t="str">
        <f>"200801009860"</f>
        <v>200801009860</v>
      </c>
      <c r="C3692" s="1" t="s">
        <v>3</v>
      </c>
    </row>
    <row r="3693" spans="1:3" x14ac:dyDescent="0.25">
      <c r="A3693" s="1">
        <v>3685</v>
      </c>
      <c r="B3693" s="1" t="str">
        <f>"200801009910"</f>
        <v>200801009910</v>
      </c>
      <c r="C3693" s="1" t="s">
        <v>3</v>
      </c>
    </row>
    <row r="3694" spans="1:3" x14ac:dyDescent="0.25">
      <c r="A3694" s="1">
        <v>3686</v>
      </c>
      <c r="B3694" s="1" t="str">
        <f>"200801010201"</f>
        <v>200801010201</v>
      </c>
      <c r="C3694" s="1" t="s">
        <v>3</v>
      </c>
    </row>
    <row r="3695" spans="1:3" x14ac:dyDescent="0.25">
      <c r="A3695" s="1">
        <v>3687</v>
      </c>
      <c r="B3695" s="1" t="str">
        <f>"200801010336"</f>
        <v>200801010336</v>
      </c>
      <c r="C3695" s="1" t="s">
        <v>3</v>
      </c>
    </row>
    <row r="3696" spans="1:3" x14ac:dyDescent="0.25">
      <c r="A3696" s="1">
        <v>3688</v>
      </c>
      <c r="B3696" s="1" t="str">
        <f>"200801010394"</f>
        <v>200801010394</v>
      </c>
      <c r="C3696" s="1" t="s">
        <v>3</v>
      </c>
    </row>
    <row r="3697" spans="1:3" x14ac:dyDescent="0.25">
      <c r="A3697" s="1">
        <v>3689</v>
      </c>
      <c r="B3697" s="1" t="str">
        <f>"200801010545"</f>
        <v>200801010545</v>
      </c>
      <c r="C3697" s="1" t="s">
        <v>3</v>
      </c>
    </row>
    <row r="3698" spans="1:3" x14ac:dyDescent="0.25">
      <c r="A3698" s="1">
        <v>3690</v>
      </c>
      <c r="B3698" s="1" t="str">
        <f>"200801010640"</f>
        <v>200801010640</v>
      </c>
      <c r="C3698" s="1" t="s">
        <v>3</v>
      </c>
    </row>
    <row r="3699" spans="1:3" x14ac:dyDescent="0.25">
      <c r="A3699" s="1">
        <v>3691</v>
      </c>
      <c r="B3699" s="1" t="str">
        <f>"200801010707"</f>
        <v>200801010707</v>
      </c>
      <c r="C3699" s="1" t="s">
        <v>3</v>
      </c>
    </row>
    <row r="3700" spans="1:3" x14ac:dyDescent="0.25">
      <c r="A3700" s="1">
        <v>3692</v>
      </c>
      <c r="B3700" s="1" t="str">
        <f>"200801010823"</f>
        <v>200801010823</v>
      </c>
      <c r="C3700" s="1" t="s">
        <v>3</v>
      </c>
    </row>
    <row r="3701" spans="1:3" x14ac:dyDescent="0.25">
      <c r="A3701" s="1">
        <v>3693</v>
      </c>
      <c r="B3701" s="1" t="str">
        <f>"200801010894"</f>
        <v>200801010894</v>
      </c>
      <c r="C3701" s="1" t="s">
        <v>3</v>
      </c>
    </row>
    <row r="3702" spans="1:3" x14ac:dyDescent="0.25">
      <c r="A3702" s="1">
        <v>3694</v>
      </c>
      <c r="B3702" s="1" t="str">
        <f>"200801010920"</f>
        <v>200801010920</v>
      </c>
      <c r="C3702" s="1" t="s">
        <v>3</v>
      </c>
    </row>
    <row r="3703" spans="1:3" x14ac:dyDescent="0.25">
      <c r="A3703" s="1">
        <v>3695</v>
      </c>
      <c r="B3703" s="1" t="str">
        <f>"200801011149"</f>
        <v>200801011149</v>
      </c>
      <c r="C3703" s="1" t="s">
        <v>3</v>
      </c>
    </row>
    <row r="3704" spans="1:3" x14ac:dyDescent="0.25">
      <c r="A3704" s="1">
        <v>3696</v>
      </c>
      <c r="B3704" s="1" t="str">
        <f>"200801011236"</f>
        <v>200801011236</v>
      </c>
      <c r="C3704" s="1" t="s">
        <v>3</v>
      </c>
    </row>
    <row r="3705" spans="1:3" x14ac:dyDescent="0.25">
      <c r="A3705" s="1">
        <v>3697</v>
      </c>
      <c r="B3705" s="1" t="str">
        <f>"200801011260"</f>
        <v>200801011260</v>
      </c>
      <c r="C3705" s="1" t="s">
        <v>3</v>
      </c>
    </row>
    <row r="3706" spans="1:3" x14ac:dyDescent="0.25">
      <c r="A3706" s="1">
        <v>3698</v>
      </c>
      <c r="B3706" s="1" t="str">
        <f>"200801011321"</f>
        <v>200801011321</v>
      </c>
      <c r="C3706" s="1" t="s">
        <v>3</v>
      </c>
    </row>
    <row r="3707" spans="1:3" x14ac:dyDescent="0.25">
      <c r="A3707" s="1">
        <v>3699</v>
      </c>
      <c r="B3707" s="1" t="str">
        <f>"200801011526"</f>
        <v>200801011526</v>
      </c>
      <c r="C3707" s="1" t="s">
        <v>3</v>
      </c>
    </row>
    <row r="3708" spans="1:3" x14ac:dyDescent="0.25">
      <c r="A3708" s="1">
        <v>3700</v>
      </c>
      <c r="B3708" s="1" t="str">
        <f>"200801011613"</f>
        <v>200801011613</v>
      </c>
      <c r="C3708" s="1" t="s">
        <v>3</v>
      </c>
    </row>
    <row r="3709" spans="1:3" x14ac:dyDescent="0.25">
      <c r="A3709" s="1">
        <v>3701</v>
      </c>
      <c r="B3709" s="1" t="str">
        <f>"200801011643"</f>
        <v>200801011643</v>
      </c>
      <c r="C3709" s="1" t="s">
        <v>3</v>
      </c>
    </row>
    <row r="3710" spans="1:3" x14ac:dyDescent="0.25">
      <c r="A3710" s="1">
        <v>3702</v>
      </c>
      <c r="B3710" s="1" t="str">
        <f>"200801011843"</f>
        <v>200801011843</v>
      </c>
      <c r="C3710" s="1" t="s">
        <v>3</v>
      </c>
    </row>
    <row r="3711" spans="1:3" x14ac:dyDescent="0.25">
      <c r="A3711" s="1">
        <v>3703</v>
      </c>
      <c r="B3711" s="1" t="str">
        <f>"200801011872"</f>
        <v>200801011872</v>
      </c>
      <c r="C3711" s="1" t="s">
        <v>3</v>
      </c>
    </row>
    <row r="3712" spans="1:3" x14ac:dyDescent="0.25">
      <c r="A3712" s="1">
        <v>3704</v>
      </c>
      <c r="B3712" s="1" t="str">
        <f>"200802000091"</f>
        <v>200802000091</v>
      </c>
      <c r="C3712" s="1" t="s">
        <v>3</v>
      </c>
    </row>
    <row r="3713" spans="1:3" x14ac:dyDescent="0.25">
      <c r="A3713" s="1">
        <v>3705</v>
      </c>
      <c r="B3713" s="1" t="str">
        <f>"200802000097"</f>
        <v>200802000097</v>
      </c>
      <c r="C3713" s="1" t="s">
        <v>3</v>
      </c>
    </row>
    <row r="3714" spans="1:3" x14ac:dyDescent="0.25">
      <c r="A3714" s="1">
        <v>3706</v>
      </c>
      <c r="B3714" s="1" t="str">
        <f>"200802000195"</f>
        <v>200802000195</v>
      </c>
      <c r="C3714" s="1" t="s">
        <v>3</v>
      </c>
    </row>
    <row r="3715" spans="1:3" x14ac:dyDescent="0.25">
      <c r="A3715" s="1">
        <v>3707</v>
      </c>
      <c r="B3715" s="1" t="str">
        <f>"200802000306"</f>
        <v>200802000306</v>
      </c>
      <c r="C3715" s="1" t="s">
        <v>3</v>
      </c>
    </row>
    <row r="3716" spans="1:3" x14ac:dyDescent="0.25">
      <c r="A3716" s="1">
        <v>3708</v>
      </c>
      <c r="B3716" s="1" t="str">
        <f>"200802000433"</f>
        <v>200802000433</v>
      </c>
      <c r="C3716" s="1" t="s">
        <v>3</v>
      </c>
    </row>
    <row r="3717" spans="1:3" x14ac:dyDescent="0.25">
      <c r="A3717" s="1">
        <v>3709</v>
      </c>
      <c r="B3717" s="1" t="str">
        <f>"200802000481"</f>
        <v>200802000481</v>
      </c>
      <c r="C3717" s="1" t="s">
        <v>3</v>
      </c>
    </row>
    <row r="3718" spans="1:3" x14ac:dyDescent="0.25">
      <c r="A3718" s="1">
        <v>3710</v>
      </c>
      <c r="B3718" s="1" t="str">
        <f>"200802000565"</f>
        <v>200802000565</v>
      </c>
      <c r="C3718" s="1" t="s">
        <v>3</v>
      </c>
    </row>
    <row r="3719" spans="1:3" x14ac:dyDescent="0.25">
      <c r="A3719" s="1">
        <v>3711</v>
      </c>
      <c r="B3719" s="1" t="str">
        <f>"200802000621"</f>
        <v>200802000621</v>
      </c>
      <c r="C3719" s="1" t="s">
        <v>3</v>
      </c>
    </row>
    <row r="3720" spans="1:3" x14ac:dyDescent="0.25">
      <c r="A3720" s="1">
        <v>3712</v>
      </c>
      <c r="B3720" s="1" t="str">
        <f>"200802000808"</f>
        <v>200802000808</v>
      </c>
      <c r="C3720" s="1" t="s">
        <v>3</v>
      </c>
    </row>
    <row r="3721" spans="1:3" x14ac:dyDescent="0.25">
      <c r="A3721" s="1">
        <v>3713</v>
      </c>
      <c r="B3721" s="1" t="str">
        <f>"200802000936"</f>
        <v>200802000936</v>
      </c>
      <c r="C3721" s="1" t="s">
        <v>3</v>
      </c>
    </row>
    <row r="3722" spans="1:3" x14ac:dyDescent="0.25">
      <c r="A3722" s="1">
        <v>3714</v>
      </c>
      <c r="B3722" s="1" t="str">
        <f>"200802000996"</f>
        <v>200802000996</v>
      </c>
      <c r="C3722" s="1" t="s">
        <v>3</v>
      </c>
    </row>
    <row r="3723" spans="1:3" x14ac:dyDescent="0.25">
      <c r="A3723" s="1">
        <v>3715</v>
      </c>
      <c r="B3723" s="1" t="str">
        <f>"200802000999"</f>
        <v>200802000999</v>
      </c>
      <c r="C3723" s="1" t="s">
        <v>3</v>
      </c>
    </row>
    <row r="3724" spans="1:3" x14ac:dyDescent="0.25">
      <c r="A3724" s="1">
        <v>3716</v>
      </c>
      <c r="B3724" s="1" t="str">
        <f>"200802001047"</f>
        <v>200802001047</v>
      </c>
      <c r="C3724" s="1" t="s">
        <v>3</v>
      </c>
    </row>
    <row r="3725" spans="1:3" x14ac:dyDescent="0.25">
      <c r="A3725" s="1">
        <v>3717</v>
      </c>
      <c r="B3725" s="1" t="str">
        <f>"200802001057"</f>
        <v>200802001057</v>
      </c>
      <c r="C3725" s="1" t="s">
        <v>3</v>
      </c>
    </row>
    <row r="3726" spans="1:3" x14ac:dyDescent="0.25">
      <c r="A3726" s="1">
        <v>3718</v>
      </c>
      <c r="B3726" s="1" t="str">
        <f>"200802001167"</f>
        <v>200802001167</v>
      </c>
      <c r="C3726" s="1" t="s">
        <v>3</v>
      </c>
    </row>
    <row r="3727" spans="1:3" x14ac:dyDescent="0.25">
      <c r="A3727" s="1">
        <v>3719</v>
      </c>
      <c r="B3727" s="1" t="str">
        <f>"200802001290"</f>
        <v>200802001290</v>
      </c>
      <c r="C3727" s="1" t="s">
        <v>3</v>
      </c>
    </row>
    <row r="3728" spans="1:3" x14ac:dyDescent="0.25">
      <c r="A3728" s="1">
        <v>3720</v>
      </c>
      <c r="B3728" s="1" t="str">
        <f>"200802001349"</f>
        <v>200802001349</v>
      </c>
      <c r="C3728" s="1" t="s">
        <v>3</v>
      </c>
    </row>
    <row r="3729" spans="1:3" x14ac:dyDescent="0.25">
      <c r="A3729" s="1">
        <v>3721</v>
      </c>
      <c r="B3729" s="1" t="str">
        <f>"200802001480"</f>
        <v>200802001480</v>
      </c>
      <c r="C3729" s="1" t="s">
        <v>3</v>
      </c>
    </row>
    <row r="3730" spans="1:3" x14ac:dyDescent="0.25">
      <c r="A3730" s="1">
        <v>3722</v>
      </c>
      <c r="B3730" s="1" t="str">
        <f>"200802001534"</f>
        <v>200802001534</v>
      </c>
      <c r="C3730" s="1" t="s">
        <v>3</v>
      </c>
    </row>
    <row r="3731" spans="1:3" x14ac:dyDescent="0.25">
      <c r="A3731" s="1">
        <v>3723</v>
      </c>
      <c r="B3731" s="1" t="str">
        <f>"200802001917"</f>
        <v>200802001917</v>
      </c>
      <c r="C3731" s="1" t="s">
        <v>3</v>
      </c>
    </row>
    <row r="3732" spans="1:3" x14ac:dyDescent="0.25">
      <c r="A3732" s="1">
        <v>3724</v>
      </c>
      <c r="B3732" s="1" t="str">
        <f>"200802001990"</f>
        <v>200802001990</v>
      </c>
      <c r="C3732" s="1" t="s">
        <v>3</v>
      </c>
    </row>
    <row r="3733" spans="1:3" x14ac:dyDescent="0.25">
      <c r="A3733" s="1">
        <v>3725</v>
      </c>
      <c r="B3733" s="1" t="str">
        <f>"200802002024"</f>
        <v>200802002024</v>
      </c>
      <c r="C3733" s="1" t="s">
        <v>3</v>
      </c>
    </row>
    <row r="3734" spans="1:3" x14ac:dyDescent="0.25">
      <c r="A3734" s="1">
        <v>3726</v>
      </c>
      <c r="B3734" s="1" t="str">
        <f>"200802002051"</f>
        <v>200802002051</v>
      </c>
      <c r="C3734" s="1" t="s">
        <v>3</v>
      </c>
    </row>
    <row r="3735" spans="1:3" x14ac:dyDescent="0.25">
      <c r="A3735" s="1">
        <v>3727</v>
      </c>
      <c r="B3735" s="1" t="str">
        <f>"200802002786"</f>
        <v>200802002786</v>
      </c>
      <c r="C3735" s="1" t="s">
        <v>3</v>
      </c>
    </row>
    <row r="3736" spans="1:3" x14ac:dyDescent="0.25">
      <c r="A3736" s="1">
        <v>3728</v>
      </c>
      <c r="B3736" s="1" t="str">
        <f>"200802002802"</f>
        <v>200802002802</v>
      </c>
      <c r="C3736" s="1" t="s">
        <v>3</v>
      </c>
    </row>
    <row r="3737" spans="1:3" x14ac:dyDescent="0.25">
      <c r="A3737" s="1">
        <v>3729</v>
      </c>
      <c r="B3737" s="1" t="str">
        <f>"200802002810"</f>
        <v>200802002810</v>
      </c>
      <c r="C3737" s="1" t="s">
        <v>3</v>
      </c>
    </row>
    <row r="3738" spans="1:3" x14ac:dyDescent="0.25">
      <c r="A3738" s="1">
        <v>3730</v>
      </c>
      <c r="B3738" s="1" t="str">
        <f>"200802002815"</f>
        <v>200802002815</v>
      </c>
      <c r="C3738" s="1" t="s">
        <v>3</v>
      </c>
    </row>
    <row r="3739" spans="1:3" x14ac:dyDescent="0.25">
      <c r="A3739" s="1">
        <v>3731</v>
      </c>
      <c r="B3739" s="1" t="str">
        <f>"200802003017"</f>
        <v>200802003017</v>
      </c>
      <c r="C3739" s="1" t="s">
        <v>3</v>
      </c>
    </row>
    <row r="3740" spans="1:3" x14ac:dyDescent="0.25">
      <c r="A3740" s="1">
        <v>3732</v>
      </c>
      <c r="B3740" s="1" t="str">
        <f>"200802003213"</f>
        <v>200802003213</v>
      </c>
      <c r="C3740" s="1" t="s">
        <v>3</v>
      </c>
    </row>
    <row r="3741" spans="1:3" x14ac:dyDescent="0.25">
      <c r="A3741" s="1">
        <v>3733</v>
      </c>
      <c r="B3741" s="1" t="str">
        <f>"200802003295"</f>
        <v>200802003295</v>
      </c>
      <c r="C3741" s="1" t="s">
        <v>3</v>
      </c>
    </row>
    <row r="3742" spans="1:3" x14ac:dyDescent="0.25">
      <c r="A3742" s="1">
        <v>3734</v>
      </c>
      <c r="B3742" s="1" t="str">
        <f>"200802003479"</f>
        <v>200802003479</v>
      </c>
      <c r="C3742" s="1" t="s">
        <v>3</v>
      </c>
    </row>
    <row r="3743" spans="1:3" x14ac:dyDescent="0.25">
      <c r="A3743" s="1">
        <v>3735</v>
      </c>
      <c r="B3743" s="1" t="str">
        <f>"200802003775"</f>
        <v>200802003775</v>
      </c>
      <c r="C3743" s="1" t="s">
        <v>3</v>
      </c>
    </row>
    <row r="3744" spans="1:3" x14ac:dyDescent="0.25">
      <c r="A3744" s="1">
        <v>3736</v>
      </c>
      <c r="B3744" s="1" t="str">
        <f>"200802003848"</f>
        <v>200802003848</v>
      </c>
      <c r="C3744" s="1" t="s">
        <v>3</v>
      </c>
    </row>
    <row r="3745" spans="1:3" x14ac:dyDescent="0.25">
      <c r="A3745" s="1">
        <v>3737</v>
      </c>
      <c r="B3745" s="1" t="str">
        <f>"200802004158"</f>
        <v>200802004158</v>
      </c>
      <c r="C3745" s="1" t="s">
        <v>3</v>
      </c>
    </row>
    <row r="3746" spans="1:3" x14ac:dyDescent="0.25">
      <c r="A3746" s="1">
        <v>3738</v>
      </c>
      <c r="B3746" s="1" t="str">
        <f>"200802004177"</f>
        <v>200802004177</v>
      </c>
      <c r="C3746" s="1" t="s">
        <v>3</v>
      </c>
    </row>
    <row r="3747" spans="1:3" x14ac:dyDescent="0.25">
      <c r="A3747" s="1">
        <v>3739</v>
      </c>
      <c r="B3747" s="1" t="str">
        <f>"200802004452"</f>
        <v>200802004452</v>
      </c>
      <c r="C3747" s="1" t="s">
        <v>3</v>
      </c>
    </row>
    <row r="3748" spans="1:3" x14ac:dyDescent="0.25">
      <c r="A3748" s="1">
        <v>3740</v>
      </c>
      <c r="B3748" s="1" t="str">
        <f>"200802004634"</f>
        <v>200802004634</v>
      </c>
      <c r="C3748" s="1" t="s">
        <v>3</v>
      </c>
    </row>
    <row r="3749" spans="1:3" x14ac:dyDescent="0.25">
      <c r="A3749" s="1">
        <v>3741</v>
      </c>
      <c r="B3749" s="1" t="str">
        <f>"200802004688"</f>
        <v>200802004688</v>
      </c>
      <c r="C3749" s="1" t="s">
        <v>3</v>
      </c>
    </row>
    <row r="3750" spans="1:3" x14ac:dyDescent="0.25">
      <c r="A3750" s="1">
        <v>3742</v>
      </c>
      <c r="B3750" s="1" t="str">
        <f>"200802004712"</f>
        <v>200802004712</v>
      </c>
      <c r="C3750" s="1" t="s">
        <v>3</v>
      </c>
    </row>
    <row r="3751" spans="1:3" x14ac:dyDescent="0.25">
      <c r="A3751" s="1">
        <v>3743</v>
      </c>
      <c r="B3751" s="1" t="str">
        <f>"200802004783"</f>
        <v>200802004783</v>
      </c>
      <c r="C3751" s="1" t="s">
        <v>3</v>
      </c>
    </row>
    <row r="3752" spans="1:3" x14ac:dyDescent="0.25">
      <c r="A3752" s="1">
        <v>3744</v>
      </c>
      <c r="B3752" s="1" t="str">
        <f>"200802004912"</f>
        <v>200802004912</v>
      </c>
      <c r="C3752" s="1" t="s">
        <v>3</v>
      </c>
    </row>
    <row r="3753" spans="1:3" x14ac:dyDescent="0.25">
      <c r="A3753" s="1">
        <v>3745</v>
      </c>
      <c r="B3753" s="1" t="str">
        <f>"200802005103"</f>
        <v>200802005103</v>
      </c>
      <c r="C3753" s="1" t="s">
        <v>3</v>
      </c>
    </row>
    <row r="3754" spans="1:3" x14ac:dyDescent="0.25">
      <c r="A3754" s="1">
        <v>3746</v>
      </c>
      <c r="B3754" s="1" t="str">
        <f>"200802005179"</f>
        <v>200802005179</v>
      </c>
      <c r="C3754" s="1" t="s">
        <v>3</v>
      </c>
    </row>
    <row r="3755" spans="1:3" x14ac:dyDescent="0.25">
      <c r="A3755" s="1">
        <v>3747</v>
      </c>
      <c r="B3755" s="1" t="str">
        <f>"200802005188"</f>
        <v>200802005188</v>
      </c>
      <c r="C3755" s="1" t="s">
        <v>3</v>
      </c>
    </row>
    <row r="3756" spans="1:3" x14ac:dyDescent="0.25">
      <c r="A3756" s="1">
        <v>3748</v>
      </c>
      <c r="B3756" s="1" t="str">
        <f>"200802005227"</f>
        <v>200802005227</v>
      </c>
      <c r="C3756" s="1" t="s">
        <v>3</v>
      </c>
    </row>
    <row r="3757" spans="1:3" x14ac:dyDescent="0.25">
      <c r="A3757" s="1">
        <v>3749</v>
      </c>
      <c r="B3757" s="1" t="str">
        <f>"200802005308"</f>
        <v>200802005308</v>
      </c>
      <c r="C3757" s="1" t="s">
        <v>3</v>
      </c>
    </row>
    <row r="3758" spans="1:3" x14ac:dyDescent="0.25">
      <c r="A3758" s="1">
        <v>3750</v>
      </c>
      <c r="B3758" s="1" t="str">
        <f>"200802005537"</f>
        <v>200802005537</v>
      </c>
      <c r="C3758" s="1" t="s">
        <v>3</v>
      </c>
    </row>
    <row r="3759" spans="1:3" x14ac:dyDescent="0.25">
      <c r="A3759" s="1">
        <v>3751</v>
      </c>
      <c r="B3759" s="1" t="str">
        <f>"200802005552"</f>
        <v>200802005552</v>
      </c>
      <c r="C3759" s="1" t="s">
        <v>3</v>
      </c>
    </row>
    <row r="3760" spans="1:3" x14ac:dyDescent="0.25">
      <c r="A3760" s="1">
        <v>3752</v>
      </c>
      <c r="B3760" s="1" t="str">
        <f>"200802005873"</f>
        <v>200802005873</v>
      </c>
      <c r="C3760" s="1" t="s">
        <v>3</v>
      </c>
    </row>
    <row r="3761" spans="1:3" x14ac:dyDescent="0.25">
      <c r="A3761" s="1">
        <v>3753</v>
      </c>
      <c r="B3761" s="1" t="str">
        <f>"200802005889"</f>
        <v>200802005889</v>
      </c>
      <c r="C3761" s="1" t="s">
        <v>3</v>
      </c>
    </row>
    <row r="3762" spans="1:3" x14ac:dyDescent="0.25">
      <c r="A3762" s="1">
        <v>3754</v>
      </c>
      <c r="B3762" s="1" t="str">
        <f>"200802005999"</f>
        <v>200802005999</v>
      </c>
      <c r="C3762" s="1" t="s">
        <v>3</v>
      </c>
    </row>
    <row r="3763" spans="1:3" x14ac:dyDescent="0.25">
      <c r="A3763" s="1">
        <v>3755</v>
      </c>
      <c r="B3763" s="1" t="str">
        <f>"200802006037"</f>
        <v>200802006037</v>
      </c>
      <c r="C3763" s="1" t="s">
        <v>3</v>
      </c>
    </row>
    <row r="3764" spans="1:3" x14ac:dyDescent="0.25">
      <c r="A3764" s="1">
        <v>3756</v>
      </c>
      <c r="B3764" s="1" t="str">
        <f>"200802006159"</f>
        <v>200802006159</v>
      </c>
      <c r="C3764" s="1" t="s">
        <v>3</v>
      </c>
    </row>
    <row r="3765" spans="1:3" x14ac:dyDescent="0.25">
      <c r="A3765" s="1">
        <v>3757</v>
      </c>
      <c r="B3765" s="1" t="str">
        <f>"200802006162"</f>
        <v>200802006162</v>
      </c>
      <c r="C3765" s="1" t="s">
        <v>3</v>
      </c>
    </row>
    <row r="3766" spans="1:3" x14ac:dyDescent="0.25">
      <c r="A3766" s="1">
        <v>3758</v>
      </c>
      <c r="B3766" s="1" t="str">
        <f>"200802006353"</f>
        <v>200802006353</v>
      </c>
      <c r="C3766" s="1" t="s">
        <v>3</v>
      </c>
    </row>
    <row r="3767" spans="1:3" x14ac:dyDescent="0.25">
      <c r="A3767" s="1">
        <v>3759</v>
      </c>
      <c r="B3767" s="1" t="str">
        <f>"200802006438"</f>
        <v>200802006438</v>
      </c>
      <c r="C3767" s="1" t="s">
        <v>3</v>
      </c>
    </row>
    <row r="3768" spans="1:3" x14ac:dyDescent="0.25">
      <c r="A3768" s="1">
        <v>3760</v>
      </c>
      <c r="B3768" s="1" t="str">
        <f>"200802006724"</f>
        <v>200802006724</v>
      </c>
      <c r="C3768" s="1" t="s">
        <v>3</v>
      </c>
    </row>
    <row r="3769" spans="1:3" x14ac:dyDescent="0.25">
      <c r="A3769" s="1">
        <v>3761</v>
      </c>
      <c r="B3769" s="1" t="str">
        <f>"200802006850"</f>
        <v>200802006850</v>
      </c>
      <c r="C3769" s="1" t="s">
        <v>3</v>
      </c>
    </row>
    <row r="3770" spans="1:3" x14ac:dyDescent="0.25">
      <c r="A3770" s="1">
        <v>3762</v>
      </c>
      <c r="B3770" s="1" t="str">
        <f>"200802006870"</f>
        <v>200802006870</v>
      </c>
      <c r="C3770" s="1" t="s">
        <v>3</v>
      </c>
    </row>
    <row r="3771" spans="1:3" x14ac:dyDescent="0.25">
      <c r="A3771" s="1">
        <v>3763</v>
      </c>
      <c r="B3771" s="1" t="str">
        <f>"200802006960"</f>
        <v>200802006960</v>
      </c>
      <c r="C3771" s="1" t="s">
        <v>3</v>
      </c>
    </row>
    <row r="3772" spans="1:3" x14ac:dyDescent="0.25">
      <c r="A3772" s="1">
        <v>3764</v>
      </c>
      <c r="B3772" s="1" t="str">
        <f>"200802007134"</f>
        <v>200802007134</v>
      </c>
      <c r="C3772" s="1" t="s">
        <v>3</v>
      </c>
    </row>
    <row r="3773" spans="1:3" x14ac:dyDescent="0.25">
      <c r="A3773" s="1">
        <v>3765</v>
      </c>
      <c r="B3773" s="1" t="str">
        <f>"200802007143"</f>
        <v>200802007143</v>
      </c>
      <c r="C3773" s="1" t="s">
        <v>3</v>
      </c>
    </row>
    <row r="3774" spans="1:3" x14ac:dyDescent="0.25">
      <c r="A3774" s="1">
        <v>3766</v>
      </c>
      <c r="B3774" s="1" t="str">
        <f>"200802007182"</f>
        <v>200802007182</v>
      </c>
      <c r="C3774" s="1" t="s">
        <v>3</v>
      </c>
    </row>
    <row r="3775" spans="1:3" x14ac:dyDescent="0.25">
      <c r="A3775" s="1">
        <v>3767</v>
      </c>
      <c r="B3775" s="1" t="str">
        <f>"200802007320"</f>
        <v>200802007320</v>
      </c>
      <c r="C3775" s="1" t="s">
        <v>3</v>
      </c>
    </row>
    <row r="3776" spans="1:3" x14ac:dyDescent="0.25">
      <c r="A3776" s="1">
        <v>3768</v>
      </c>
      <c r="B3776" s="1" t="str">
        <f>"200802007382"</f>
        <v>200802007382</v>
      </c>
      <c r="C3776" s="1" t="s">
        <v>3</v>
      </c>
    </row>
    <row r="3777" spans="1:3" x14ac:dyDescent="0.25">
      <c r="A3777" s="1">
        <v>3769</v>
      </c>
      <c r="B3777" s="1" t="str">
        <f>"200802007403"</f>
        <v>200802007403</v>
      </c>
      <c r="C3777" s="1" t="s">
        <v>3</v>
      </c>
    </row>
    <row r="3778" spans="1:3" x14ac:dyDescent="0.25">
      <c r="A3778" s="1">
        <v>3770</v>
      </c>
      <c r="B3778" s="1" t="str">
        <f>"200802007501"</f>
        <v>200802007501</v>
      </c>
      <c r="C3778" s="1" t="s">
        <v>3</v>
      </c>
    </row>
    <row r="3779" spans="1:3" x14ac:dyDescent="0.25">
      <c r="A3779" s="1">
        <v>3771</v>
      </c>
      <c r="B3779" s="1" t="str">
        <f>"200802007759"</f>
        <v>200802007759</v>
      </c>
      <c r="C3779" s="1" t="s">
        <v>3</v>
      </c>
    </row>
    <row r="3780" spans="1:3" x14ac:dyDescent="0.25">
      <c r="A3780" s="1">
        <v>3772</v>
      </c>
      <c r="B3780" s="1" t="str">
        <f>"200802007824"</f>
        <v>200802007824</v>
      </c>
      <c r="C3780" s="1" t="s">
        <v>3</v>
      </c>
    </row>
    <row r="3781" spans="1:3" x14ac:dyDescent="0.25">
      <c r="A3781" s="1">
        <v>3773</v>
      </c>
      <c r="B3781" s="1" t="str">
        <f>"200802007963"</f>
        <v>200802007963</v>
      </c>
      <c r="C3781" s="1" t="s">
        <v>3</v>
      </c>
    </row>
    <row r="3782" spans="1:3" x14ac:dyDescent="0.25">
      <c r="A3782" s="1">
        <v>3774</v>
      </c>
      <c r="B3782" s="1" t="str">
        <f>"200802008008"</f>
        <v>200802008008</v>
      </c>
      <c r="C3782" s="1" t="s">
        <v>3</v>
      </c>
    </row>
    <row r="3783" spans="1:3" x14ac:dyDescent="0.25">
      <c r="A3783" s="1">
        <v>3775</v>
      </c>
      <c r="B3783" s="1" t="str">
        <f>"200802008092"</f>
        <v>200802008092</v>
      </c>
      <c r="C3783" s="1" t="s">
        <v>3</v>
      </c>
    </row>
    <row r="3784" spans="1:3" x14ac:dyDescent="0.25">
      <c r="A3784" s="1">
        <v>3776</v>
      </c>
      <c r="B3784" s="1" t="str">
        <f>"200802008271"</f>
        <v>200802008271</v>
      </c>
      <c r="C3784" s="1" t="s">
        <v>3</v>
      </c>
    </row>
    <row r="3785" spans="1:3" x14ac:dyDescent="0.25">
      <c r="A3785" s="1">
        <v>3777</v>
      </c>
      <c r="B3785" s="1" t="str">
        <f>"200802008277"</f>
        <v>200802008277</v>
      </c>
      <c r="C3785" s="1" t="s">
        <v>3</v>
      </c>
    </row>
    <row r="3786" spans="1:3" x14ac:dyDescent="0.25">
      <c r="A3786" s="1">
        <v>3778</v>
      </c>
      <c r="B3786" s="1" t="str">
        <f>"200802008318"</f>
        <v>200802008318</v>
      </c>
      <c r="C3786" s="1" t="s">
        <v>3</v>
      </c>
    </row>
    <row r="3787" spans="1:3" x14ac:dyDescent="0.25">
      <c r="A3787" s="1">
        <v>3779</v>
      </c>
      <c r="B3787" s="1" t="str">
        <f>"200802008409"</f>
        <v>200802008409</v>
      </c>
      <c r="C3787" s="1" t="s">
        <v>3</v>
      </c>
    </row>
    <row r="3788" spans="1:3" x14ac:dyDescent="0.25">
      <c r="A3788" s="1">
        <v>3780</v>
      </c>
      <c r="B3788" s="1" t="str">
        <f>"200802008483"</f>
        <v>200802008483</v>
      </c>
      <c r="C3788" s="1" t="s">
        <v>3</v>
      </c>
    </row>
    <row r="3789" spans="1:3" x14ac:dyDescent="0.25">
      <c r="A3789" s="1">
        <v>3781</v>
      </c>
      <c r="B3789" s="1" t="str">
        <f>"200802008489"</f>
        <v>200802008489</v>
      </c>
      <c r="C3789" s="1" t="s">
        <v>3</v>
      </c>
    </row>
    <row r="3790" spans="1:3" x14ac:dyDescent="0.25">
      <c r="A3790" s="1">
        <v>3782</v>
      </c>
      <c r="B3790" s="1" t="str">
        <f>"200802008534"</f>
        <v>200802008534</v>
      </c>
      <c r="C3790" s="1" t="s">
        <v>3</v>
      </c>
    </row>
    <row r="3791" spans="1:3" x14ac:dyDescent="0.25">
      <c r="A3791" s="1">
        <v>3783</v>
      </c>
      <c r="B3791" s="1" t="str">
        <f>"200802008538"</f>
        <v>200802008538</v>
      </c>
      <c r="C3791" s="1" t="s">
        <v>3</v>
      </c>
    </row>
    <row r="3792" spans="1:3" x14ac:dyDescent="0.25">
      <c r="A3792" s="1">
        <v>3784</v>
      </c>
      <c r="B3792" s="1" t="str">
        <f>"200802008574"</f>
        <v>200802008574</v>
      </c>
      <c r="C3792" s="1" t="s">
        <v>3</v>
      </c>
    </row>
    <row r="3793" spans="1:3" x14ac:dyDescent="0.25">
      <c r="A3793" s="1">
        <v>3785</v>
      </c>
      <c r="B3793" s="1" t="str">
        <f>"200802008703"</f>
        <v>200802008703</v>
      </c>
      <c r="C3793" s="1" t="s">
        <v>3</v>
      </c>
    </row>
    <row r="3794" spans="1:3" x14ac:dyDescent="0.25">
      <c r="A3794" s="1">
        <v>3786</v>
      </c>
      <c r="B3794" s="1" t="str">
        <f>"200802008760"</f>
        <v>200802008760</v>
      </c>
      <c r="C3794" s="1" t="s">
        <v>3</v>
      </c>
    </row>
    <row r="3795" spans="1:3" x14ac:dyDescent="0.25">
      <c r="A3795" s="1">
        <v>3787</v>
      </c>
      <c r="B3795" s="1" t="str">
        <f>"200802008897"</f>
        <v>200802008897</v>
      </c>
      <c r="C3795" s="1" t="s">
        <v>3</v>
      </c>
    </row>
    <row r="3796" spans="1:3" x14ac:dyDescent="0.25">
      <c r="A3796" s="1">
        <v>3788</v>
      </c>
      <c r="B3796" s="1" t="str">
        <f>"200802008933"</f>
        <v>200802008933</v>
      </c>
      <c r="C3796" s="1" t="s">
        <v>3</v>
      </c>
    </row>
    <row r="3797" spans="1:3" x14ac:dyDescent="0.25">
      <c r="A3797" s="1">
        <v>3789</v>
      </c>
      <c r="B3797" s="1" t="str">
        <f>"200802009020"</f>
        <v>200802009020</v>
      </c>
      <c r="C3797" s="1" t="s">
        <v>3</v>
      </c>
    </row>
    <row r="3798" spans="1:3" x14ac:dyDescent="0.25">
      <c r="A3798" s="1">
        <v>3790</v>
      </c>
      <c r="B3798" s="1" t="str">
        <f>"200802009031"</f>
        <v>200802009031</v>
      </c>
      <c r="C3798" s="1" t="s">
        <v>3</v>
      </c>
    </row>
    <row r="3799" spans="1:3" x14ac:dyDescent="0.25">
      <c r="A3799" s="1">
        <v>3791</v>
      </c>
      <c r="B3799" s="1" t="str">
        <f>"200802009146"</f>
        <v>200802009146</v>
      </c>
      <c r="C3799" s="1" t="s">
        <v>3</v>
      </c>
    </row>
    <row r="3800" spans="1:3" x14ac:dyDescent="0.25">
      <c r="A3800" s="1">
        <v>3792</v>
      </c>
      <c r="B3800" s="1" t="str">
        <f>"200802009502"</f>
        <v>200802009502</v>
      </c>
      <c r="C3800" s="1" t="s">
        <v>3</v>
      </c>
    </row>
    <row r="3801" spans="1:3" x14ac:dyDescent="0.25">
      <c r="A3801" s="1">
        <v>3793</v>
      </c>
      <c r="B3801" s="1" t="str">
        <f>"200802009673"</f>
        <v>200802009673</v>
      </c>
      <c r="C3801" s="1" t="s">
        <v>3</v>
      </c>
    </row>
    <row r="3802" spans="1:3" x14ac:dyDescent="0.25">
      <c r="A3802" s="1">
        <v>3794</v>
      </c>
      <c r="B3802" s="1" t="str">
        <f>"200802009721"</f>
        <v>200802009721</v>
      </c>
      <c r="C3802" s="1" t="s">
        <v>3</v>
      </c>
    </row>
    <row r="3803" spans="1:3" x14ac:dyDescent="0.25">
      <c r="A3803" s="1">
        <v>3795</v>
      </c>
      <c r="B3803" s="1" t="str">
        <f>"200802009771"</f>
        <v>200802009771</v>
      </c>
      <c r="C3803" s="1" t="s">
        <v>3</v>
      </c>
    </row>
    <row r="3804" spans="1:3" x14ac:dyDescent="0.25">
      <c r="A3804" s="1">
        <v>3796</v>
      </c>
      <c r="B3804" s="1" t="str">
        <f>"200802009808"</f>
        <v>200802009808</v>
      </c>
      <c r="C3804" s="1" t="s">
        <v>3</v>
      </c>
    </row>
    <row r="3805" spans="1:3" x14ac:dyDescent="0.25">
      <c r="A3805" s="1">
        <v>3797</v>
      </c>
      <c r="B3805" s="1" t="str">
        <f>"200802009816"</f>
        <v>200802009816</v>
      </c>
      <c r="C3805" s="1" t="s">
        <v>3</v>
      </c>
    </row>
    <row r="3806" spans="1:3" x14ac:dyDescent="0.25">
      <c r="A3806" s="1">
        <v>3798</v>
      </c>
      <c r="B3806" s="1" t="str">
        <f>"200802009931"</f>
        <v>200802009931</v>
      </c>
      <c r="C3806" s="1" t="s">
        <v>3</v>
      </c>
    </row>
    <row r="3807" spans="1:3" x14ac:dyDescent="0.25">
      <c r="A3807" s="1">
        <v>3799</v>
      </c>
      <c r="B3807" s="1" t="str">
        <f>"200802009944"</f>
        <v>200802009944</v>
      </c>
      <c r="C3807" s="1" t="s">
        <v>3</v>
      </c>
    </row>
    <row r="3808" spans="1:3" x14ac:dyDescent="0.25">
      <c r="A3808" s="1">
        <v>3800</v>
      </c>
      <c r="B3808" s="1" t="str">
        <f>"200802009952"</f>
        <v>200802009952</v>
      </c>
      <c r="C3808" s="1" t="s">
        <v>3</v>
      </c>
    </row>
    <row r="3809" spans="1:3" x14ac:dyDescent="0.25">
      <c r="A3809" s="1">
        <v>3801</v>
      </c>
      <c r="B3809" s="1" t="str">
        <f>"200802009967"</f>
        <v>200802009967</v>
      </c>
      <c r="C3809" s="1" t="s">
        <v>3</v>
      </c>
    </row>
    <row r="3810" spans="1:3" x14ac:dyDescent="0.25">
      <c r="A3810" s="1">
        <v>3802</v>
      </c>
      <c r="B3810" s="1" t="str">
        <f>"200802010029"</f>
        <v>200802010029</v>
      </c>
      <c r="C3810" s="1" t="s">
        <v>3</v>
      </c>
    </row>
    <row r="3811" spans="1:3" x14ac:dyDescent="0.25">
      <c r="A3811" s="1">
        <v>3803</v>
      </c>
      <c r="B3811" s="1" t="str">
        <f>"200802010079"</f>
        <v>200802010079</v>
      </c>
      <c r="C3811" s="1" t="s">
        <v>3</v>
      </c>
    </row>
    <row r="3812" spans="1:3" x14ac:dyDescent="0.25">
      <c r="A3812" s="1">
        <v>3804</v>
      </c>
      <c r="B3812" s="1" t="str">
        <f>"200802010166"</f>
        <v>200802010166</v>
      </c>
      <c r="C3812" s="1" t="s">
        <v>3</v>
      </c>
    </row>
    <row r="3813" spans="1:3" x14ac:dyDescent="0.25">
      <c r="A3813" s="1">
        <v>3805</v>
      </c>
      <c r="B3813" s="1" t="str">
        <f>"200802010386"</f>
        <v>200802010386</v>
      </c>
      <c r="C3813" s="1" t="s">
        <v>3</v>
      </c>
    </row>
    <row r="3814" spans="1:3" x14ac:dyDescent="0.25">
      <c r="A3814" s="1">
        <v>3806</v>
      </c>
      <c r="B3814" s="1" t="str">
        <f>"200802010563"</f>
        <v>200802010563</v>
      </c>
      <c r="C3814" s="1" t="s">
        <v>3</v>
      </c>
    </row>
    <row r="3815" spans="1:3" x14ac:dyDescent="0.25">
      <c r="A3815" s="1">
        <v>3807</v>
      </c>
      <c r="B3815" s="1" t="str">
        <f>"200802010960"</f>
        <v>200802010960</v>
      </c>
      <c r="C3815" s="1" t="s">
        <v>3</v>
      </c>
    </row>
    <row r="3816" spans="1:3" x14ac:dyDescent="0.25">
      <c r="A3816" s="1">
        <v>3808</v>
      </c>
      <c r="B3816" s="1" t="str">
        <f>"200802011023"</f>
        <v>200802011023</v>
      </c>
      <c r="C3816" s="1" t="s">
        <v>3</v>
      </c>
    </row>
    <row r="3817" spans="1:3" x14ac:dyDescent="0.25">
      <c r="A3817" s="1">
        <v>3809</v>
      </c>
      <c r="B3817" s="1" t="str">
        <f>"200802011427"</f>
        <v>200802011427</v>
      </c>
      <c r="C3817" s="1" t="s">
        <v>3</v>
      </c>
    </row>
    <row r="3818" spans="1:3" x14ac:dyDescent="0.25">
      <c r="A3818" s="1">
        <v>3810</v>
      </c>
      <c r="B3818" s="1" t="str">
        <f>"200802011838"</f>
        <v>200802011838</v>
      </c>
      <c r="C3818" s="1" t="s">
        <v>3</v>
      </c>
    </row>
    <row r="3819" spans="1:3" x14ac:dyDescent="0.25">
      <c r="A3819" s="1">
        <v>3811</v>
      </c>
      <c r="B3819" s="1" t="str">
        <f>"200802011842"</f>
        <v>200802011842</v>
      </c>
      <c r="C3819" s="1" t="s">
        <v>3</v>
      </c>
    </row>
    <row r="3820" spans="1:3" x14ac:dyDescent="0.25">
      <c r="A3820" s="1">
        <v>3812</v>
      </c>
      <c r="B3820" s="1" t="str">
        <f>"200802011925"</f>
        <v>200802011925</v>
      </c>
      <c r="C3820" s="1" t="s">
        <v>3</v>
      </c>
    </row>
    <row r="3821" spans="1:3" x14ac:dyDescent="0.25">
      <c r="A3821" s="1">
        <v>3813</v>
      </c>
      <c r="B3821" s="1" t="str">
        <f>"200802012010"</f>
        <v>200802012010</v>
      </c>
      <c r="C3821" s="1" t="s">
        <v>3</v>
      </c>
    </row>
    <row r="3822" spans="1:3" x14ac:dyDescent="0.25">
      <c r="A3822" s="1">
        <v>3814</v>
      </c>
      <c r="B3822" s="1" t="str">
        <f>"200802012207"</f>
        <v>200802012207</v>
      </c>
      <c r="C3822" s="1" t="s">
        <v>3</v>
      </c>
    </row>
    <row r="3823" spans="1:3" x14ac:dyDescent="0.25">
      <c r="A3823" s="1">
        <v>3815</v>
      </c>
      <c r="B3823" s="1" t="str">
        <f>"200803000143"</f>
        <v>200803000143</v>
      </c>
      <c r="C3823" s="1" t="s">
        <v>3</v>
      </c>
    </row>
    <row r="3824" spans="1:3" x14ac:dyDescent="0.25">
      <c r="A3824" s="1">
        <v>3816</v>
      </c>
      <c r="B3824" s="1" t="str">
        <f>"200803000197"</f>
        <v>200803000197</v>
      </c>
      <c r="C3824" s="1" t="s">
        <v>3</v>
      </c>
    </row>
    <row r="3825" spans="1:3" x14ac:dyDescent="0.25">
      <c r="A3825" s="1">
        <v>3817</v>
      </c>
      <c r="B3825" s="1" t="str">
        <f>"200803000239"</f>
        <v>200803000239</v>
      </c>
      <c r="C3825" s="1" t="s">
        <v>3</v>
      </c>
    </row>
    <row r="3826" spans="1:3" x14ac:dyDescent="0.25">
      <c r="A3826" s="1">
        <v>3818</v>
      </c>
      <c r="B3826" s="1" t="str">
        <f>"200803000327"</f>
        <v>200803000327</v>
      </c>
      <c r="C3826" s="1" t="s">
        <v>3</v>
      </c>
    </row>
    <row r="3827" spans="1:3" x14ac:dyDescent="0.25">
      <c r="A3827" s="1">
        <v>3819</v>
      </c>
      <c r="B3827" s="1" t="str">
        <f>"200803000789"</f>
        <v>200803000789</v>
      </c>
      <c r="C3827" s="1" t="s">
        <v>3</v>
      </c>
    </row>
    <row r="3828" spans="1:3" x14ac:dyDescent="0.25">
      <c r="A3828" s="1">
        <v>3820</v>
      </c>
      <c r="B3828" s="1" t="str">
        <f>"200803000822"</f>
        <v>200803000822</v>
      </c>
      <c r="C3828" s="1" t="s">
        <v>3</v>
      </c>
    </row>
    <row r="3829" spans="1:3" x14ac:dyDescent="0.25">
      <c r="A3829" s="1">
        <v>3821</v>
      </c>
      <c r="B3829" s="1" t="str">
        <f>"200804000035"</f>
        <v>200804000035</v>
      </c>
      <c r="C3829" s="1" t="s">
        <v>3</v>
      </c>
    </row>
    <row r="3830" spans="1:3" x14ac:dyDescent="0.25">
      <c r="A3830" s="1">
        <v>3822</v>
      </c>
      <c r="B3830" s="1" t="str">
        <f>"200804000094"</f>
        <v>200804000094</v>
      </c>
      <c r="C3830" s="1" t="s">
        <v>3</v>
      </c>
    </row>
    <row r="3831" spans="1:3" x14ac:dyDescent="0.25">
      <c r="A3831" s="1">
        <v>3823</v>
      </c>
      <c r="B3831" s="1" t="str">
        <f>"200804000155"</f>
        <v>200804000155</v>
      </c>
      <c r="C3831" s="1" t="s">
        <v>3</v>
      </c>
    </row>
    <row r="3832" spans="1:3" x14ac:dyDescent="0.25">
      <c r="A3832" s="1">
        <v>3824</v>
      </c>
      <c r="B3832" s="1" t="str">
        <f>"200804000172"</f>
        <v>200804000172</v>
      </c>
      <c r="C3832" s="1" t="s">
        <v>3</v>
      </c>
    </row>
    <row r="3833" spans="1:3" x14ac:dyDescent="0.25">
      <c r="A3833" s="1">
        <v>3825</v>
      </c>
      <c r="B3833" s="1" t="str">
        <f>"200804000216"</f>
        <v>200804000216</v>
      </c>
      <c r="C3833" s="1" t="s">
        <v>3</v>
      </c>
    </row>
    <row r="3834" spans="1:3" x14ac:dyDescent="0.25">
      <c r="A3834" s="1">
        <v>3826</v>
      </c>
      <c r="B3834" s="1" t="str">
        <f>"200804000286"</f>
        <v>200804000286</v>
      </c>
      <c r="C3834" s="1" t="s">
        <v>3</v>
      </c>
    </row>
    <row r="3835" spans="1:3" x14ac:dyDescent="0.25">
      <c r="A3835" s="1">
        <v>3827</v>
      </c>
      <c r="B3835" s="1" t="str">
        <f>"200804000586"</f>
        <v>200804000586</v>
      </c>
      <c r="C3835" s="1" t="s">
        <v>3</v>
      </c>
    </row>
    <row r="3836" spans="1:3" x14ac:dyDescent="0.25">
      <c r="A3836" s="1">
        <v>3828</v>
      </c>
      <c r="B3836" s="1" t="str">
        <f>"200804000589"</f>
        <v>200804000589</v>
      </c>
      <c r="C3836" s="1" t="s">
        <v>3</v>
      </c>
    </row>
    <row r="3837" spans="1:3" x14ac:dyDescent="0.25">
      <c r="A3837" s="1">
        <v>3829</v>
      </c>
      <c r="B3837" s="1" t="str">
        <f>"200804000822"</f>
        <v>200804000822</v>
      </c>
      <c r="C3837" s="1" t="s">
        <v>3</v>
      </c>
    </row>
    <row r="3838" spans="1:3" x14ac:dyDescent="0.25">
      <c r="A3838" s="1">
        <v>3830</v>
      </c>
      <c r="B3838" s="1" t="str">
        <f>"200804000965"</f>
        <v>200804000965</v>
      </c>
      <c r="C3838" s="1" t="s">
        <v>3</v>
      </c>
    </row>
    <row r="3839" spans="1:3" x14ac:dyDescent="0.25">
      <c r="A3839" s="1">
        <v>3831</v>
      </c>
      <c r="B3839" s="1" t="str">
        <f>"200804000983"</f>
        <v>200804000983</v>
      </c>
      <c r="C3839" s="1" t="s">
        <v>3</v>
      </c>
    </row>
    <row r="3840" spans="1:3" x14ac:dyDescent="0.25">
      <c r="A3840" s="1">
        <v>3832</v>
      </c>
      <c r="B3840" s="1" t="str">
        <f>"200805000099"</f>
        <v>200805000099</v>
      </c>
      <c r="C3840" s="1" t="s">
        <v>3</v>
      </c>
    </row>
    <row r="3841" spans="1:3" x14ac:dyDescent="0.25">
      <c r="A3841" s="1">
        <v>3833</v>
      </c>
      <c r="B3841" s="1" t="str">
        <f>"200805000155"</f>
        <v>200805000155</v>
      </c>
      <c r="C3841" s="1" t="s">
        <v>3</v>
      </c>
    </row>
    <row r="3842" spans="1:3" x14ac:dyDescent="0.25">
      <c r="A3842" s="1">
        <v>3834</v>
      </c>
      <c r="B3842" s="1" t="str">
        <f>"200805000167"</f>
        <v>200805000167</v>
      </c>
      <c r="C3842" s="1" t="s">
        <v>3</v>
      </c>
    </row>
    <row r="3843" spans="1:3" x14ac:dyDescent="0.25">
      <c r="A3843" s="1">
        <v>3835</v>
      </c>
      <c r="B3843" s="1" t="str">
        <f>"200805000442"</f>
        <v>200805000442</v>
      </c>
      <c r="C3843" s="1" t="s">
        <v>3</v>
      </c>
    </row>
    <row r="3844" spans="1:3" x14ac:dyDescent="0.25">
      <c r="A3844" s="1">
        <v>3836</v>
      </c>
      <c r="B3844" s="1" t="str">
        <f>"200805000523"</f>
        <v>200805000523</v>
      </c>
      <c r="C3844" s="1" t="s">
        <v>3</v>
      </c>
    </row>
    <row r="3845" spans="1:3" x14ac:dyDescent="0.25">
      <c r="A3845" s="1">
        <v>3837</v>
      </c>
      <c r="B3845" s="1" t="str">
        <f>"200805000555"</f>
        <v>200805000555</v>
      </c>
      <c r="C3845" s="1" t="s">
        <v>3</v>
      </c>
    </row>
    <row r="3846" spans="1:3" x14ac:dyDescent="0.25">
      <c r="A3846" s="1">
        <v>3838</v>
      </c>
      <c r="B3846" s="1" t="str">
        <f>"200805000643"</f>
        <v>200805000643</v>
      </c>
      <c r="C3846" s="1" t="s">
        <v>3</v>
      </c>
    </row>
    <row r="3847" spans="1:3" x14ac:dyDescent="0.25">
      <c r="A3847" s="1">
        <v>3839</v>
      </c>
      <c r="B3847" s="1" t="str">
        <f>"200805000675"</f>
        <v>200805000675</v>
      </c>
      <c r="C3847" s="1" t="s">
        <v>3</v>
      </c>
    </row>
    <row r="3848" spans="1:3" x14ac:dyDescent="0.25">
      <c r="A3848" s="1">
        <v>3840</v>
      </c>
      <c r="B3848" s="1" t="str">
        <f>"200805000884"</f>
        <v>200805000884</v>
      </c>
      <c r="C3848" s="1" t="s">
        <v>3</v>
      </c>
    </row>
    <row r="3849" spans="1:3" x14ac:dyDescent="0.25">
      <c r="A3849" s="1">
        <v>3841</v>
      </c>
      <c r="B3849" s="1" t="str">
        <f>"200805001033"</f>
        <v>200805001033</v>
      </c>
      <c r="C3849" s="1" t="s">
        <v>3</v>
      </c>
    </row>
    <row r="3850" spans="1:3" x14ac:dyDescent="0.25">
      <c r="A3850" s="1">
        <v>3842</v>
      </c>
      <c r="B3850" s="1" t="str">
        <f>"200805001093"</f>
        <v>200805001093</v>
      </c>
      <c r="C3850" s="1" t="s">
        <v>3</v>
      </c>
    </row>
    <row r="3851" spans="1:3" x14ac:dyDescent="0.25">
      <c r="A3851" s="1">
        <v>3843</v>
      </c>
      <c r="B3851" s="1" t="str">
        <f>"200805001148"</f>
        <v>200805001148</v>
      </c>
      <c r="C3851" s="1" t="s">
        <v>3</v>
      </c>
    </row>
    <row r="3852" spans="1:3" x14ac:dyDescent="0.25">
      <c r="A3852" s="1">
        <v>3844</v>
      </c>
      <c r="B3852" s="1" t="str">
        <f>"200806000208"</f>
        <v>200806000208</v>
      </c>
      <c r="C3852" s="1" t="s">
        <v>3</v>
      </c>
    </row>
    <row r="3853" spans="1:3" x14ac:dyDescent="0.25">
      <c r="A3853" s="1">
        <v>3845</v>
      </c>
      <c r="B3853" s="1" t="str">
        <f>"200806000252"</f>
        <v>200806000252</v>
      </c>
      <c r="C3853" s="1" t="s">
        <v>3</v>
      </c>
    </row>
    <row r="3854" spans="1:3" x14ac:dyDescent="0.25">
      <c r="A3854" s="1">
        <v>3846</v>
      </c>
      <c r="B3854" s="1" t="str">
        <f>"200806000253"</f>
        <v>200806000253</v>
      </c>
      <c r="C3854" s="1" t="s">
        <v>3</v>
      </c>
    </row>
    <row r="3855" spans="1:3" x14ac:dyDescent="0.25">
      <c r="A3855" s="1">
        <v>3847</v>
      </c>
      <c r="B3855" s="1" t="str">
        <f>"200806000366"</f>
        <v>200806000366</v>
      </c>
      <c r="C3855" s="1" t="s">
        <v>3</v>
      </c>
    </row>
    <row r="3856" spans="1:3" x14ac:dyDescent="0.25">
      <c r="A3856" s="1">
        <v>3848</v>
      </c>
      <c r="B3856" s="1" t="str">
        <f>"200806000717"</f>
        <v>200806000717</v>
      </c>
      <c r="C3856" s="1" t="s">
        <v>3</v>
      </c>
    </row>
    <row r="3857" spans="1:3" x14ac:dyDescent="0.25">
      <c r="A3857" s="1">
        <v>3849</v>
      </c>
      <c r="B3857" s="1" t="str">
        <f>"200806000736"</f>
        <v>200806000736</v>
      </c>
      <c r="C3857" s="1" t="s">
        <v>3</v>
      </c>
    </row>
    <row r="3858" spans="1:3" x14ac:dyDescent="0.25">
      <c r="A3858" s="1">
        <v>3850</v>
      </c>
      <c r="B3858" s="1" t="str">
        <f>"200806000852"</f>
        <v>200806000852</v>
      </c>
      <c r="C3858" s="1" t="s">
        <v>3</v>
      </c>
    </row>
    <row r="3859" spans="1:3" x14ac:dyDescent="0.25">
      <c r="A3859" s="1">
        <v>3851</v>
      </c>
      <c r="B3859" s="1" t="str">
        <f>"200806000984"</f>
        <v>200806000984</v>
      </c>
      <c r="C3859" s="1" t="s">
        <v>3</v>
      </c>
    </row>
    <row r="3860" spans="1:3" x14ac:dyDescent="0.25">
      <c r="A3860" s="1">
        <v>3852</v>
      </c>
      <c r="B3860" s="1" t="str">
        <f>"200807000736"</f>
        <v>200807000736</v>
      </c>
      <c r="C3860" s="1" t="s">
        <v>3</v>
      </c>
    </row>
    <row r="3861" spans="1:3" x14ac:dyDescent="0.25">
      <c r="A3861" s="1">
        <v>3853</v>
      </c>
      <c r="B3861" s="1" t="str">
        <f>"200807000857"</f>
        <v>200807000857</v>
      </c>
      <c r="C3861" s="1" t="s">
        <v>3</v>
      </c>
    </row>
    <row r="3862" spans="1:3" x14ac:dyDescent="0.25">
      <c r="A3862" s="1">
        <v>3854</v>
      </c>
      <c r="B3862" s="1" t="str">
        <f>"200807000874"</f>
        <v>200807000874</v>
      </c>
      <c r="C3862" s="1" t="s">
        <v>3</v>
      </c>
    </row>
    <row r="3863" spans="1:3" x14ac:dyDescent="0.25">
      <c r="A3863" s="1">
        <v>3855</v>
      </c>
      <c r="B3863" s="1" t="str">
        <f>"200807000879"</f>
        <v>200807000879</v>
      </c>
      <c r="C3863" s="1" t="s">
        <v>3</v>
      </c>
    </row>
    <row r="3864" spans="1:3" x14ac:dyDescent="0.25">
      <c r="A3864" s="1">
        <v>3856</v>
      </c>
      <c r="B3864" s="1" t="str">
        <f>"200807000884"</f>
        <v>200807000884</v>
      </c>
      <c r="C3864" s="1" t="s">
        <v>3</v>
      </c>
    </row>
    <row r="3865" spans="1:3" x14ac:dyDescent="0.25">
      <c r="A3865" s="1">
        <v>3857</v>
      </c>
      <c r="B3865" s="1" t="str">
        <f>"200807000890"</f>
        <v>200807000890</v>
      </c>
      <c r="C3865" s="1" t="s">
        <v>3</v>
      </c>
    </row>
    <row r="3866" spans="1:3" x14ac:dyDescent="0.25">
      <c r="A3866" s="1">
        <v>3858</v>
      </c>
      <c r="B3866" s="1" t="str">
        <f>"200808000076"</f>
        <v>200808000076</v>
      </c>
      <c r="C3866" s="1" t="s">
        <v>3</v>
      </c>
    </row>
    <row r="3867" spans="1:3" x14ac:dyDescent="0.25">
      <c r="A3867" s="1">
        <v>3859</v>
      </c>
      <c r="B3867" s="1" t="str">
        <f>"200809000231"</f>
        <v>200809000231</v>
      </c>
      <c r="C3867" s="1" t="s">
        <v>3</v>
      </c>
    </row>
    <row r="3868" spans="1:3" x14ac:dyDescent="0.25">
      <c r="A3868" s="1">
        <v>3860</v>
      </c>
      <c r="B3868" s="1" t="str">
        <f>"200809000284"</f>
        <v>200809000284</v>
      </c>
      <c r="C3868" s="1" t="s">
        <v>3</v>
      </c>
    </row>
    <row r="3869" spans="1:3" x14ac:dyDescent="0.25">
      <c r="A3869" s="1">
        <v>3861</v>
      </c>
      <c r="B3869" s="1" t="str">
        <f>"200809000309"</f>
        <v>200809000309</v>
      </c>
      <c r="C3869" s="1" t="s">
        <v>3</v>
      </c>
    </row>
    <row r="3870" spans="1:3" x14ac:dyDescent="0.25">
      <c r="A3870" s="1">
        <v>3862</v>
      </c>
      <c r="B3870" s="1" t="str">
        <f>"200809000489"</f>
        <v>200809000489</v>
      </c>
      <c r="C3870" s="1" t="s">
        <v>3</v>
      </c>
    </row>
    <row r="3871" spans="1:3" x14ac:dyDescent="0.25">
      <c r="A3871" s="1">
        <v>3863</v>
      </c>
      <c r="B3871" s="1" t="str">
        <f>"200809000492"</f>
        <v>200809000492</v>
      </c>
      <c r="C3871" s="1" t="s">
        <v>3</v>
      </c>
    </row>
    <row r="3872" spans="1:3" x14ac:dyDescent="0.25">
      <c r="A3872" s="1">
        <v>3864</v>
      </c>
      <c r="B3872" s="1" t="str">
        <f>"200809000519"</f>
        <v>200809000519</v>
      </c>
      <c r="C3872" s="1" t="s">
        <v>3</v>
      </c>
    </row>
    <row r="3873" spans="1:3" x14ac:dyDescent="0.25">
      <c r="A3873" s="1">
        <v>3865</v>
      </c>
      <c r="B3873" s="1" t="str">
        <f>"200809000762"</f>
        <v>200809000762</v>
      </c>
      <c r="C3873" s="1" t="s">
        <v>3</v>
      </c>
    </row>
    <row r="3874" spans="1:3" x14ac:dyDescent="0.25">
      <c r="A3874" s="1">
        <v>3866</v>
      </c>
      <c r="B3874" s="1" t="str">
        <f>"200809000807"</f>
        <v>200809000807</v>
      </c>
      <c r="C3874" s="1" t="s">
        <v>3</v>
      </c>
    </row>
    <row r="3875" spans="1:3" x14ac:dyDescent="0.25">
      <c r="A3875" s="1">
        <v>3867</v>
      </c>
      <c r="B3875" s="1" t="str">
        <f>"200809000827"</f>
        <v>200809000827</v>
      </c>
      <c r="C3875" s="1" t="s">
        <v>3</v>
      </c>
    </row>
    <row r="3876" spans="1:3" x14ac:dyDescent="0.25">
      <c r="A3876" s="1">
        <v>3868</v>
      </c>
      <c r="B3876" s="1" t="str">
        <f>"200809000877"</f>
        <v>200809000877</v>
      </c>
      <c r="C3876" s="1" t="s">
        <v>3</v>
      </c>
    </row>
    <row r="3877" spans="1:3" x14ac:dyDescent="0.25">
      <c r="A3877" s="1">
        <v>3869</v>
      </c>
      <c r="B3877" s="1" t="str">
        <f>"200809001103"</f>
        <v>200809001103</v>
      </c>
      <c r="C3877" s="1" t="s">
        <v>3</v>
      </c>
    </row>
    <row r="3878" spans="1:3" x14ac:dyDescent="0.25">
      <c r="A3878" s="1">
        <v>3870</v>
      </c>
      <c r="B3878" s="1" t="str">
        <f>"200810000053"</f>
        <v>200810000053</v>
      </c>
      <c r="C3878" s="1" t="s">
        <v>3</v>
      </c>
    </row>
    <row r="3879" spans="1:3" x14ac:dyDescent="0.25">
      <c r="A3879" s="1">
        <v>3871</v>
      </c>
      <c r="B3879" s="1" t="str">
        <f>"200810000074"</f>
        <v>200810000074</v>
      </c>
      <c r="C3879" s="1" t="s">
        <v>3</v>
      </c>
    </row>
    <row r="3880" spans="1:3" x14ac:dyDescent="0.25">
      <c r="A3880" s="1">
        <v>3872</v>
      </c>
      <c r="B3880" s="1" t="str">
        <f>"200810000123"</f>
        <v>200810000123</v>
      </c>
      <c r="C3880" s="1" t="s">
        <v>3</v>
      </c>
    </row>
    <row r="3881" spans="1:3" x14ac:dyDescent="0.25">
      <c r="A3881" s="1">
        <v>3873</v>
      </c>
      <c r="B3881" s="1" t="str">
        <f>"200810000151"</f>
        <v>200810000151</v>
      </c>
      <c r="C3881" s="1" t="s">
        <v>3</v>
      </c>
    </row>
    <row r="3882" spans="1:3" x14ac:dyDescent="0.25">
      <c r="A3882" s="1">
        <v>3874</v>
      </c>
      <c r="B3882" s="1" t="str">
        <f>"200810000304"</f>
        <v>200810000304</v>
      </c>
      <c r="C3882" s="1" t="s">
        <v>3</v>
      </c>
    </row>
    <row r="3883" spans="1:3" x14ac:dyDescent="0.25">
      <c r="A3883" s="1">
        <v>3875</v>
      </c>
      <c r="B3883" s="1" t="str">
        <f>"200810000364"</f>
        <v>200810000364</v>
      </c>
      <c r="C3883" s="1" t="s">
        <v>3</v>
      </c>
    </row>
    <row r="3884" spans="1:3" x14ac:dyDescent="0.25">
      <c r="A3884" s="1">
        <v>3876</v>
      </c>
      <c r="B3884" s="1" t="str">
        <f>"200810000374"</f>
        <v>200810000374</v>
      </c>
      <c r="C3884" s="1" t="s">
        <v>3</v>
      </c>
    </row>
    <row r="3885" spans="1:3" x14ac:dyDescent="0.25">
      <c r="A3885" s="1">
        <v>3877</v>
      </c>
      <c r="B3885" s="1" t="str">
        <f>"200810000433"</f>
        <v>200810000433</v>
      </c>
      <c r="C3885" s="1" t="s">
        <v>3</v>
      </c>
    </row>
    <row r="3886" spans="1:3" x14ac:dyDescent="0.25">
      <c r="A3886" s="1">
        <v>3878</v>
      </c>
      <c r="B3886" s="1" t="str">
        <f>"200810000434"</f>
        <v>200810000434</v>
      </c>
      <c r="C3886" s="1" t="s">
        <v>3</v>
      </c>
    </row>
    <row r="3887" spans="1:3" x14ac:dyDescent="0.25">
      <c r="A3887" s="1">
        <v>3879</v>
      </c>
      <c r="B3887" s="1" t="str">
        <f>"200810000884"</f>
        <v>200810000884</v>
      </c>
      <c r="C3887" s="1" t="s">
        <v>3</v>
      </c>
    </row>
    <row r="3888" spans="1:3" x14ac:dyDescent="0.25">
      <c r="A3888" s="1">
        <v>3880</v>
      </c>
      <c r="B3888" s="1" t="str">
        <f>"200810000961"</f>
        <v>200810000961</v>
      </c>
      <c r="C3888" s="1" t="s">
        <v>3</v>
      </c>
    </row>
    <row r="3889" spans="1:3" x14ac:dyDescent="0.25">
      <c r="A3889" s="1">
        <v>3881</v>
      </c>
      <c r="B3889" s="1" t="str">
        <f>"200810001108"</f>
        <v>200810001108</v>
      </c>
      <c r="C3889" s="1" t="s">
        <v>3</v>
      </c>
    </row>
    <row r="3890" spans="1:3" x14ac:dyDescent="0.25">
      <c r="A3890" s="1">
        <v>3882</v>
      </c>
      <c r="B3890" s="1" t="str">
        <f>"200811000249"</f>
        <v>200811000249</v>
      </c>
      <c r="C3890" s="1" t="s">
        <v>3</v>
      </c>
    </row>
    <row r="3891" spans="1:3" x14ac:dyDescent="0.25">
      <c r="A3891" s="1">
        <v>3883</v>
      </c>
      <c r="B3891" s="1" t="str">
        <f>"200811000301"</f>
        <v>200811000301</v>
      </c>
      <c r="C3891" s="1" t="s">
        <v>3</v>
      </c>
    </row>
    <row r="3892" spans="1:3" x14ac:dyDescent="0.25">
      <c r="A3892" s="1">
        <v>3884</v>
      </c>
      <c r="B3892" s="1" t="str">
        <f>"200811000363"</f>
        <v>200811000363</v>
      </c>
      <c r="C3892" s="1" t="s">
        <v>3</v>
      </c>
    </row>
    <row r="3893" spans="1:3" x14ac:dyDescent="0.25">
      <c r="A3893" s="1">
        <v>3885</v>
      </c>
      <c r="B3893" s="1" t="str">
        <f>"200811000393"</f>
        <v>200811000393</v>
      </c>
      <c r="C3893" s="1" t="s">
        <v>3</v>
      </c>
    </row>
    <row r="3894" spans="1:3" x14ac:dyDescent="0.25">
      <c r="A3894" s="1">
        <v>3886</v>
      </c>
      <c r="B3894" s="1" t="str">
        <f>"200811000414"</f>
        <v>200811000414</v>
      </c>
      <c r="C3894" s="1" t="s">
        <v>3</v>
      </c>
    </row>
    <row r="3895" spans="1:3" x14ac:dyDescent="0.25">
      <c r="A3895" s="1">
        <v>3887</v>
      </c>
      <c r="B3895" s="1" t="str">
        <f>"200811000586"</f>
        <v>200811000586</v>
      </c>
      <c r="C3895" s="1" t="s">
        <v>3</v>
      </c>
    </row>
    <row r="3896" spans="1:3" x14ac:dyDescent="0.25">
      <c r="A3896" s="1">
        <v>3888</v>
      </c>
      <c r="B3896" s="1" t="str">
        <f>"200811000592"</f>
        <v>200811000592</v>
      </c>
      <c r="C3896" s="1" t="s">
        <v>3</v>
      </c>
    </row>
    <row r="3897" spans="1:3" x14ac:dyDescent="0.25">
      <c r="A3897" s="1">
        <v>3889</v>
      </c>
      <c r="B3897" s="1" t="str">
        <f>"200811000727"</f>
        <v>200811000727</v>
      </c>
      <c r="C3897" s="1" t="s">
        <v>3</v>
      </c>
    </row>
    <row r="3898" spans="1:3" x14ac:dyDescent="0.25">
      <c r="A3898" s="1">
        <v>3890</v>
      </c>
      <c r="B3898" s="1" t="str">
        <f>"200811000736"</f>
        <v>200811000736</v>
      </c>
      <c r="C3898" s="1" t="s">
        <v>3</v>
      </c>
    </row>
    <row r="3899" spans="1:3" x14ac:dyDescent="0.25">
      <c r="A3899" s="1">
        <v>3891</v>
      </c>
      <c r="B3899" s="1" t="str">
        <f>"200811000774"</f>
        <v>200811000774</v>
      </c>
      <c r="C3899" s="1" t="s">
        <v>3</v>
      </c>
    </row>
    <row r="3900" spans="1:3" x14ac:dyDescent="0.25">
      <c r="A3900" s="1">
        <v>3892</v>
      </c>
      <c r="B3900" s="1" t="str">
        <f>"200811001065"</f>
        <v>200811001065</v>
      </c>
      <c r="C3900" s="1" t="s">
        <v>3</v>
      </c>
    </row>
    <row r="3901" spans="1:3" x14ac:dyDescent="0.25">
      <c r="A3901" s="1">
        <v>3893</v>
      </c>
      <c r="B3901" s="1" t="str">
        <f>"200811001155"</f>
        <v>200811001155</v>
      </c>
      <c r="C3901" s="1" t="s">
        <v>3</v>
      </c>
    </row>
    <row r="3902" spans="1:3" x14ac:dyDescent="0.25">
      <c r="A3902" s="1">
        <v>3894</v>
      </c>
      <c r="B3902" s="1" t="str">
        <f>"200811001176"</f>
        <v>200811001176</v>
      </c>
      <c r="C3902" s="1" t="s">
        <v>3</v>
      </c>
    </row>
    <row r="3903" spans="1:3" x14ac:dyDescent="0.25">
      <c r="A3903" s="1">
        <v>3895</v>
      </c>
      <c r="B3903" s="1" t="str">
        <f>"200811001181"</f>
        <v>200811001181</v>
      </c>
      <c r="C3903" s="1" t="s">
        <v>3</v>
      </c>
    </row>
    <row r="3904" spans="1:3" x14ac:dyDescent="0.25">
      <c r="A3904" s="1">
        <v>3896</v>
      </c>
      <c r="B3904" s="1" t="str">
        <f>"200811001338"</f>
        <v>200811001338</v>
      </c>
      <c r="C3904" s="1" t="s">
        <v>3</v>
      </c>
    </row>
    <row r="3905" spans="1:3" x14ac:dyDescent="0.25">
      <c r="A3905" s="1">
        <v>3897</v>
      </c>
      <c r="B3905" s="1" t="str">
        <f>"200811001527"</f>
        <v>200811001527</v>
      </c>
      <c r="C3905" s="1" t="s">
        <v>3</v>
      </c>
    </row>
    <row r="3906" spans="1:3" x14ac:dyDescent="0.25">
      <c r="A3906" s="1">
        <v>3898</v>
      </c>
      <c r="B3906" s="1" t="str">
        <f>"200811001565"</f>
        <v>200811001565</v>
      </c>
      <c r="C3906" s="1" t="s">
        <v>3</v>
      </c>
    </row>
    <row r="3907" spans="1:3" x14ac:dyDescent="0.25">
      <c r="A3907" s="1">
        <v>3899</v>
      </c>
      <c r="B3907" s="1" t="str">
        <f>"200811001602"</f>
        <v>200811001602</v>
      </c>
      <c r="C3907" s="1" t="s">
        <v>3</v>
      </c>
    </row>
    <row r="3908" spans="1:3" x14ac:dyDescent="0.25">
      <c r="A3908" s="1">
        <v>3900</v>
      </c>
      <c r="B3908" s="1" t="str">
        <f>"200812000176"</f>
        <v>200812000176</v>
      </c>
      <c r="C3908" s="1" t="s">
        <v>3</v>
      </c>
    </row>
    <row r="3909" spans="1:3" x14ac:dyDescent="0.25">
      <c r="A3909" s="1">
        <v>3901</v>
      </c>
      <c r="B3909" s="1" t="str">
        <f>"200812000237"</f>
        <v>200812000237</v>
      </c>
      <c r="C3909" s="1" t="s">
        <v>3</v>
      </c>
    </row>
    <row r="3910" spans="1:3" x14ac:dyDescent="0.25">
      <c r="A3910" s="1">
        <v>3902</v>
      </c>
      <c r="B3910" s="1" t="str">
        <f>"200812000484"</f>
        <v>200812000484</v>
      </c>
      <c r="C3910" s="1" t="s">
        <v>3</v>
      </c>
    </row>
    <row r="3911" spans="1:3" x14ac:dyDescent="0.25">
      <c r="A3911" s="1">
        <v>3903</v>
      </c>
      <c r="B3911" s="1" t="str">
        <f>"200812000503"</f>
        <v>200812000503</v>
      </c>
      <c r="C3911" s="1" t="s">
        <v>3</v>
      </c>
    </row>
    <row r="3912" spans="1:3" x14ac:dyDescent="0.25">
      <c r="A3912" s="1">
        <v>3904</v>
      </c>
      <c r="B3912" s="1" t="str">
        <f>"200812000554"</f>
        <v>200812000554</v>
      </c>
      <c r="C3912" s="1" t="s">
        <v>3</v>
      </c>
    </row>
    <row r="3913" spans="1:3" x14ac:dyDescent="0.25">
      <c r="A3913" s="1">
        <v>3905</v>
      </c>
      <c r="B3913" s="1" t="str">
        <f>"200812000587"</f>
        <v>200812000587</v>
      </c>
      <c r="C3913" s="1" t="s">
        <v>3</v>
      </c>
    </row>
    <row r="3914" spans="1:3" x14ac:dyDescent="0.25">
      <c r="A3914" s="1">
        <v>3906</v>
      </c>
      <c r="B3914" s="1" t="str">
        <f>"200812000619"</f>
        <v>200812000619</v>
      </c>
      <c r="C3914" s="1" t="s">
        <v>3</v>
      </c>
    </row>
    <row r="3915" spans="1:3" x14ac:dyDescent="0.25">
      <c r="A3915" s="1">
        <v>3907</v>
      </c>
      <c r="B3915" s="1" t="str">
        <f>"200812000720"</f>
        <v>200812000720</v>
      </c>
      <c r="C3915" s="1" t="s">
        <v>3</v>
      </c>
    </row>
    <row r="3916" spans="1:3" x14ac:dyDescent="0.25">
      <c r="A3916" s="1">
        <v>3908</v>
      </c>
      <c r="B3916" s="1" t="str">
        <f>"200812001002"</f>
        <v>200812001002</v>
      </c>
      <c r="C3916" s="1" t="s">
        <v>3</v>
      </c>
    </row>
    <row r="3917" spans="1:3" x14ac:dyDescent="0.25">
      <c r="A3917" s="1">
        <v>3909</v>
      </c>
      <c r="B3917" s="1" t="str">
        <f>"200812001008"</f>
        <v>200812001008</v>
      </c>
      <c r="C3917" s="1" t="s">
        <v>3</v>
      </c>
    </row>
    <row r="3918" spans="1:3" x14ac:dyDescent="0.25">
      <c r="A3918" s="1">
        <v>3910</v>
      </c>
      <c r="B3918" s="1" t="str">
        <f>"200901000112"</f>
        <v>200901000112</v>
      </c>
      <c r="C3918" s="1" t="s">
        <v>3</v>
      </c>
    </row>
    <row r="3919" spans="1:3" x14ac:dyDescent="0.25">
      <c r="A3919" s="1">
        <v>3911</v>
      </c>
      <c r="B3919" s="1" t="str">
        <f>"200901000290"</f>
        <v>200901000290</v>
      </c>
      <c r="C3919" s="1" t="s">
        <v>3</v>
      </c>
    </row>
    <row r="3920" spans="1:3" x14ac:dyDescent="0.25">
      <c r="A3920" s="1">
        <v>3912</v>
      </c>
      <c r="B3920" s="1" t="str">
        <f>"200901000359"</f>
        <v>200901000359</v>
      </c>
      <c r="C3920" s="1" t="s">
        <v>3</v>
      </c>
    </row>
    <row r="3921" spans="1:3" x14ac:dyDescent="0.25">
      <c r="A3921" s="1">
        <v>3913</v>
      </c>
      <c r="B3921" s="1" t="str">
        <f>"200901000386"</f>
        <v>200901000386</v>
      </c>
      <c r="C3921" s="1" t="s">
        <v>3</v>
      </c>
    </row>
    <row r="3922" spans="1:3" x14ac:dyDescent="0.25">
      <c r="A3922" s="1">
        <v>3914</v>
      </c>
      <c r="B3922" s="1" t="str">
        <f>"200901000483"</f>
        <v>200901000483</v>
      </c>
      <c r="C3922" s="1" t="s">
        <v>3</v>
      </c>
    </row>
    <row r="3923" spans="1:3" x14ac:dyDescent="0.25">
      <c r="A3923" s="1">
        <v>3915</v>
      </c>
      <c r="B3923" s="1" t="str">
        <f>"200901000687"</f>
        <v>200901000687</v>
      </c>
      <c r="C3923" s="1" t="s">
        <v>3</v>
      </c>
    </row>
    <row r="3924" spans="1:3" x14ac:dyDescent="0.25">
      <c r="A3924" s="1">
        <v>3916</v>
      </c>
      <c r="B3924" s="1" t="str">
        <f>"200901000947"</f>
        <v>200901000947</v>
      </c>
      <c r="C3924" s="1" t="s">
        <v>3</v>
      </c>
    </row>
    <row r="3925" spans="1:3" x14ac:dyDescent="0.25">
      <c r="A3925" s="1">
        <v>3917</v>
      </c>
      <c r="B3925" s="1" t="str">
        <f>"200902000238"</f>
        <v>200902000238</v>
      </c>
      <c r="C3925" s="1" t="s">
        <v>3</v>
      </c>
    </row>
    <row r="3926" spans="1:3" x14ac:dyDescent="0.25">
      <c r="A3926" s="1">
        <v>3918</v>
      </c>
      <c r="B3926" s="1" t="str">
        <f>"200902000694"</f>
        <v>200902000694</v>
      </c>
      <c r="C3926" s="1" t="s">
        <v>3</v>
      </c>
    </row>
    <row r="3927" spans="1:3" x14ac:dyDescent="0.25">
      <c r="A3927" s="1">
        <v>3919</v>
      </c>
      <c r="B3927" s="1" t="str">
        <f>"200902000697"</f>
        <v>200902000697</v>
      </c>
      <c r="C3927" s="1" t="s">
        <v>3</v>
      </c>
    </row>
    <row r="3928" spans="1:3" x14ac:dyDescent="0.25">
      <c r="A3928" s="1">
        <v>3920</v>
      </c>
      <c r="B3928" s="1" t="str">
        <f>"200902000711"</f>
        <v>200902000711</v>
      </c>
      <c r="C3928" s="1" t="s">
        <v>3</v>
      </c>
    </row>
    <row r="3929" spans="1:3" x14ac:dyDescent="0.25">
      <c r="A3929" s="1">
        <v>3921</v>
      </c>
      <c r="B3929" s="1" t="str">
        <f>"200903000493"</f>
        <v>200903000493</v>
      </c>
      <c r="C3929" s="1" t="s">
        <v>3</v>
      </c>
    </row>
    <row r="3930" spans="1:3" x14ac:dyDescent="0.25">
      <c r="A3930" s="1">
        <v>3922</v>
      </c>
      <c r="B3930" s="1" t="str">
        <f>"200903000530"</f>
        <v>200903000530</v>
      </c>
      <c r="C3930" s="1" t="s">
        <v>3</v>
      </c>
    </row>
    <row r="3931" spans="1:3" x14ac:dyDescent="0.25">
      <c r="A3931" s="1">
        <v>3923</v>
      </c>
      <c r="B3931" s="1" t="str">
        <f>"200903000575"</f>
        <v>200903000575</v>
      </c>
      <c r="C3931" s="1" t="s">
        <v>3</v>
      </c>
    </row>
    <row r="3932" spans="1:3" x14ac:dyDescent="0.25">
      <c r="A3932" s="1">
        <v>3924</v>
      </c>
      <c r="B3932" s="1" t="str">
        <f>"200903000585"</f>
        <v>200903000585</v>
      </c>
      <c r="C3932" s="1" t="s">
        <v>3</v>
      </c>
    </row>
    <row r="3933" spans="1:3" x14ac:dyDescent="0.25">
      <c r="A3933" s="1">
        <v>3925</v>
      </c>
      <c r="B3933" s="1" t="str">
        <f>"200903000663"</f>
        <v>200903000663</v>
      </c>
      <c r="C3933" s="1" t="s">
        <v>3</v>
      </c>
    </row>
    <row r="3934" spans="1:3" x14ac:dyDescent="0.25">
      <c r="A3934" s="1">
        <v>3926</v>
      </c>
      <c r="B3934" s="1" t="str">
        <f>"200903000728"</f>
        <v>200903000728</v>
      </c>
      <c r="C3934" s="1" t="s">
        <v>3</v>
      </c>
    </row>
    <row r="3935" spans="1:3" x14ac:dyDescent="0.25">
      <c r="A3935" s="1">
        <v>3927</v>
      </c>
      <c r="B3935" s="1" t="str">
        <f>"200903000741"</f>
        <v>200903000741</v>
      </c>
      <c r="C3935" s="1" t="s">
        <v>3</v>
      </c>
    </row>
    <row r="3936" spans="1:3" x14ac:dyDescent="0.25">
      <c r="A3936" s="1">
        <v>3928</v>
      </c>
      <c r="B3936" s="1" t="str">
        <f>"200904000083"</f>
        <v>200904000083</v>
      </c>
      <c r="C3936" s="1" t="s">
        <v>3</v>
      </c>
    </row>
    <row r="3937" spans="1:3" x14ac:dyDescent="0.25">
      <c r="A3937" s="1">
        <v>3929</v>
      </c>
      <c r="B3937" s="1" t="str">
        <f>"200904000091"</f>
        <v>200904000091</v>
      </c>
      <c r="C3937" s="1" t="s">
        <v>3</v>
      </c>
    </row>
    <row r="3938" spans="1:3" x14ac:dyDescent="0.25">
      <c r="A3938" s="1">
        <v>3930</v>
      </c>
      <c r="B3938" s="1" t="str">
        <f>"200904000100"</f>
        <v>200904000100</v>
      </c>
      <c r="C3938" s="1" t="s">
        <v>3</v>
      </c>
    </row>
    <row r="3939" spans="1:3" x14ac:dyDescent="0.25">
      <c r="A3939" s="1">
        <v>3931</v>
      </c>
      <c r="B3939" s="1" t="str">
        <f>"200904000101"</f>
        <v>200904000101</v>
      </c>
      <c r="C3939" s="1" t="s">
        <v>3</v>
      </c>
    </row>
    <row r="3940" spans="1:3" x14ac:dyDescent="0.25">
      <c r="A3940" s="1">
        <v>3932</v>
      </c>
      <c r="B3940" s="1" t="str">
        <f>"200904000153"</f>
        <v>200904000153</v>
      </c>
      <c r="C3940" s="1" t="s">
        <v>3</v>
      </c>
    </row>
    <row r="3941" spans="1:3" x14ac:dyDescent="0.25">
      <c r="A3941" s="1">
        <v>3933</v>
      </c>
      <c r="B3941" s="1" t="str">
        <f>"200904000221"</f>
        <v>200904000221</v>
      </c>
      <c r="C3941" s="1" t="s">
        <v>3</v>
      </c>
    </row>
    <row r="3942" spans="1:3" x14ac:dyDescent="0.25">
      <c r="A3942" s="1">
        <v>3934</v>
      </c>
      <c r="B3942" s="1" t="str">
        <f>"200904000488"</f>
        <v>200904000488</v>
      </c>
      <c r="C3942" s="1" t="s">
        <v>3</v>
      </c>
    </row>
    <row r="3943" spans="1:3" x14ac:dyDescent="0.25">
      <c r="A3943" s="1">
        <v>3935</v>
      </c>
      <c r="B3943" s="1" t="str">
        <f>"200905000048"</f>
        <v>200905000048</v>
      </c>
      <c r="C3943" s="1" t="s">
        <v>3</v>
      </c>
    </row>
    <row r="3944" spans="1:3" x14ac:dyDescent="0.25">
      <c r="A3944" s="1">
        <v>3936</v>
      </c>
      <c r="B3944" s="1" t="str">
        <f>"200905000103"</f>
        <v>200905000103</v>
      </c>
      <c r="C3944" s="1" t="s">
        <v>3</v>
      </c>
    </row>
    <row r="3945" spans="1:3" x14ac:dyDescent="0.25">
      <c r="A3945" s="1">
        <v>3937</v>
      </c>
      <c r="B3945" s="1" t="str">
        <f>"200906000069"</f>
        <v>200906000069</v>
      </c>
      <c r="C3945" s="1" t="s">
        <v>3</v>
      </c>
    </row>
    <row r="3946" spans="1:3" x14ac:dyDescent="0.25">
      <c r="A3946" s="1">
        <v>3938</v>
      </c>
      <c r="B3946" s="1" t="str">
        <f>"200906000177"</f>
        <v>200906000177</v>
      </c>
      <c r="C3946" s="1" t="s">
        <v>3</v>
      </c>
    </row>
    <row r="3947" spans="1:3" x14ac:dyDescent="0.25">
      <c r="A3947" s="1">
        <v>3939</v>
      </c>
      <c r="B3947" s="1" t="str">
        <f>"200906000426"</f>
        <v>200906000426</v>
      </c>
      <c r="C3947" s="1" t="s">
        <v>3</v>
      </c>
    </row>
    <row r="3948" spans="1:3" x14ac:dyDescent="0.25">
      <c r="A3948" s="1">
        <v>3940</v>
      </c>
      <c r="B3948" s="1" t="str">
        <f>"200906000432"</f>
        <v>200906000432</v>
      </c>
      <c r="C3948" s="1" t="s">
        <v>3</v>
      </c>
    </row>
    <row r="3949" spans="1:3" x14ac:dyDescent="0.25">
      <c r="A3949" s="1">
        <v>3941</v>
      </c>
      <c r="B3949" s="1" t="str">
        <f>"200907000106"</f>
        <v>200907000106</v>
      </c>
      <c r="C3949" s="1" t="s">
        <v>3</v>
      </c>
    </row>
    <row r="3950" spans="1:3" x14ac:dyDescent="0.25">
      <c r="A3950" s="1">
        <v>3942</v>
      </c>
      <c r="B3950" s="1" t="str">
        <f>"200907000301"</f>
        <v>200907000301</v>
      </c>
      <c r="C3950" s="1" t="s">
        <v>3</v>
      </c>
    </row>
    <row r="3951" spans="1:3" x14ac:dyDescent="0.25">
      <c r="A3951" s="1">
        <v>3943</v>
      </c>
      <c r="B3951" s="1" t="str">
        <f>"200907000554"</f>
        <v>200907000554</v>
      </c>
      <c r="C3951" s="1" t="s">
        <v>3</v>
      </c>
    </row>
    <row r="3952" spans="1:3" x14ac:dyDescent="0.25">
      <c r="A3952" s="1">
        <v>3944</v>
      </c>
      <c r="B3952" s="1" t="str">
        <f>"200908000006"</f>
        <v>200908000006</v>
      </c>
      <c r="C3952" s="1" t="s">
        <v>3</v>
      </c>
    </row>
    <row r="3953" spans="1:3" x14ac:dyDescent="0.25">
      <c r="A3953" s="1">
        <v>3945</v>
      </c>
      <c r="B3953" s="1" t="str">
        <f>"200908000144"</f>
        <v>200908000144</v>
      </c>
      <c r="C3953" s="1" t="s">
        <v>3</v>
      </c>
    </row>
    <row r="3954" spans="1:3" x14ac:dyDescent="0.25">
      <c r="A3954" s="1">
        <v>3946</v>
      </c>
      <c r="B3954" s="1" t="str">
        <f>"200909000374"</f>
        <v>200909000374</v>
      </c>
      <c r="C3954" s="1" t="s">
        <v>3</v>
      </c>
    </row>
    <row r="3955" spans="1:3" x14ac:dyDescent="0.25">
      <c r="A3955" s="1">
        <v>3947</v>
      </c>
      <c r="B3955" s="1" t="str">
        <f>"200910000096"</f>
        <v>200910000096</v>
      </c>
      <c r="C3955" s="1" t="s">
        <v>3</v>
      </c>
    </row>
    <row r="3956" spans="1:3" x14ac:dyDescent="0.25">
      <c r="A3956" s="1">
        <v>3948</v>
      </c>
      <c r="B3956" s="1" t="str">
        <f>"200910000205"</f>
        <v>200910000205</v>
      </c>
      <c r="C3956" s="1" t="s">
        <v>3</v>
      </c>
    </row>
    <row r="3957" spans="1:3" x14ac:dyDescent="0.25">
      <c r="A3957" s="1">
        <v>3949</v>
      </c>
      <c r="B3957" s="1" t="str">
        <f>"200910000225"</f>
        <v>200910000225</v>
      </c>
      <c r="C3957" s="1" t="s">
        <v>3</v>
      </c>
    </row>
    <row r="3958" spans="1:3" x14ac:dyDescent="0.25">
      <c r="A3958" s="1">
        <v>3950</v>
      </c>
      <c r="B3958" s="1" t="str">
        <f>"200910000411"</f>
        <v>200910000411</v>
      </c>
      <c r="C3958" s="1" t="s">
        <v>3</v>
      </c>
    </row>
    <row r="3959" spans="1:3" x14ac:dyDescent="0.25">
      <c r="A3959" s="1">
        <v>3951</v>
      </c>
      <c r="B3959" s="1" t="str">
        <f>"200910000470"</f>
        <v>200910000470</v>
      </c>
      <c r="C3959" s="1" t="s">
        <v>3</v>
      </c>
    </row>
    <row r="3960" spans="1:3" x14ac:dyDescent="0.25">
      <c r="A3960" s="1">
        <v>3952</v>
      </c>
      <c r="B3960" s="1" t="str">
        <f>"200910000479"</f>
        <v>200910000479</v>
      </c>
      <c r="C3960" s="1" t="s">
        <v>3</v>
      </c>
    </row>
    <row r="3961" spans="1:3" x14ac:dyDescent="0.25">
      <c r="A3961" s="1">
        <v>3953</v>
      </c>
      <c r="B3961" s="1" t="str">
        <f>"200910000548"</f>
        <v>200910000548</v>
      </c>
      <c r="C3961" s="1" t="s">
        <v>3</v>
      </c>
    </row>
    <row r="3962" spans="1:3" x14ac:dyDescent="0.25">
      <c r="A3962" s="1">
        <v>3954</v>
      </c>
      <c r="B3962" s="1" t="str">
        <f>"200910000637"</f>
        <v>200910000637</v>
      </c>
      <c r="C3962" s="1" t="s">
        <v>3</v>
      </c>
    </row>
    <row r="3963" spans="1:3" x14ac:dyDescent="0.25">
      <c r="A3963" s="1">
        <v>3955</v>
      </c>
      <c r="B3963" s="1" t="str">
        <f>"200910000691"</f>
        <v>200910000691</v>
      </c>
      <c r="C3963" s="1" t="s">
        <v>3</v>
      </c>
    </row>
    <row r="3964" spans="1:3" x14ac:dyDescent="0.25">
      <c r="A3964" s="1">
        <v>3956</v>
      </c>
      <c r="B3964" s="1" t="str">
        <f>"200910000854"</f>
        <v>200910000854</v>
      </c>
      <c r="C3964" s="1" t="s">
        <v>3</v>
      </c>
    </row>
    <row r="3965" spans="1:3" x14ac:dyDescent="0.25">
      <c r="A3965" s="1">
        <v>3957</v>
      </c>
      <c r="B3965" s="1" t="str">
        <f>"200910000864"</f>
        <v>200910000864</v>
      </c>
      <c r="C3965" s="1" t="s">
        <v>3</v>
      </c>
    </row>
    <row r="3966" spans="1:3" x14ac:dyDescent="0.25">
      <c r="A3966" s="1">
        <v>3958</v>
      </c>
      <c r="B3966" s="1" t="str">
        <f>"200911000232"</f>
        <v>200911000232</v>
      </c>
      <c r="C3966" s="1" t="s">
        <v>3</v>
      </c>
    </row>
    <row r="3967" spans="1:3" x14ac:dyDescent="0.25">
      <c r="A3967" s="1">
        <v>3959</v>
      </c>
      <c r="B3967" s="1" t="str">
        <f>"200911000247"</f>
        <v>200911000247</v>
      </c>
      <c r="C3967" s="1" t="s">
        <v>3</v>
      </c>
    </row>
    <row r="3968" spans="1:3" x14ac:dyDescent="0.25">
      <c r="A3968" s="1">
        <v>3960</v>
      </c>
      <c r="B3968" s="1" t="str">
        <f>"200912000293"</f>
        <v>200912000293</v>
      </c>
      <c r="C3968" s="1" t="s">
        <v>3</v>
      </c>
    </row>
    <row r="3969" spans="1:3" x14ac:dyDescent="0.25">
      <c r="A3969" s="1">
        <v>3961</v>
      </c>
      <c r="B3969" s="1" t="str">
        <f>"201001000051"</f>
        <v>201001000051</v>
      </c>
      <c r="C3969" s="1" t="s">
        <v>3</v>
      </c>
    </row>
    <row r="3970" spans="1:3" x14ac:dyDescent="0.25">
      <c r="A3970" s="1">
        <v>3962</v>
      </c>
      <c r="B3970" s="1" t="str">
        <f>"201001000075"</f>
        <v>201001000075</v>
      </c>
      <c r="C3970" s="1" t="s">
        <v>3</v>
      </c>
    </row>
    <row r="3971" spans="1:3" x14ac:dyDescent="0.25">
      <c r="A3971" s="1">
        <v>3963</v>
      </c>
      <c r="B3971" s="1" t="str">
        <f>"201001000268"</f>
        <v>201001000268</v>
      </c>
      <c r="C3971" s="1" t="s">
        <v>3</v>
      </c>
    </row>
    <row r="3972" spans="1:3" x14ac:dyDescent="0.25">
      <c r="A3972" s="1">
        <v>3964</v>
      </c>
      <c r="B3972" s="1" t="str">
        <f>"201001000270"</f>
        <v>201001000270</v>
      </c>
      <c r="C3972" s="1" t="s">
        <v>3</v>
      </c>
    </row>
    <row r="3973" spans="1:3" x14ac:dyDescent="0.25">
      <c r="A3973" s="1">
        <v>3965</v>
      </c>
      <c r="B3973" s="1" t="str">
        <f>"201002000018"</f>
        <v>201002000018</v>
      </c>
      <c r="C3973" s="1" t="s">
        <v>3</v>
      </c>
    </row>
    <row r="3974" spans="1:3" x14ac:dyDescent="0.25">
      <c r="A3974" s="1">
        <v>3966</v>
      </c>
      <c r="B3974" s="1" t="str">
        <f>"201002000237"</f>
        <v>201002000237</v>
      </c>
      <c r="C3974" s="1" t="s">
        <v>3</v>
      </c>
    </row>
    <row r="3975" spans="1:3" x14ac:dyDescent="0.25">
      <c r="A3975" s="1">
        <v>3967</v>
      </c>
      <c r="B3975" s="1" t="str">
        <f>"201002000254"</f>
        <v>201002000254</v>
      </c>
      <c r="C3975" s="1" t="s">
        <v>3</v>
      </c>
    </row>
    <row r="3976" spans="1:3" x14ac:dyDescent="0.25">
      <c r="A3976" s="1">
        <v>3968</v>
      </c>
      <c r="B3976" s="1" t="str">
        <f>"201002000426"</f>
        <v>201002000426</v>
      </c>
      <c r="C3976" s="1" t="s">
        <v>3</v>
      </c>
    </row>
    <row r="3977" spans="1:3" x14ac:dyDescent="0.25">
      <c r="A3977" s="1">
        <v>3969</v>
      </c>
      <c r="B3977" s="1" t="str">
        <f>"201006000108"</f>
        <v>201006000108</v>
      </c>
      <c r="C3977" s="1" t="s">
        <v>3</v>
      </c>
    </row>
    <row r="3978" spans="1:3" x14ac:dyDescent="0.25">
      <c r="A3978" s="1">
        <v>3970</v>
      </c>
      <c r="B3978" s="1" t="str">
        <f>"201008000055"</f>
        <v>201008000055</v>
      </c>
      <c r="C3978" s="1" t="s">
        <v>3</v>
      </c>
    </row>
    <row r="3979" spans="1:3" x14ac:dyDescent="0.25">
      <c r="A3979" s="1">
        <v>3971</v>
      </c>
      <c r="B3979" s="1" t="str">
        <f>"201010000018"</f>
        <v>201010000018</v>
      </c>
      <c r="C3979" s="1" t="s">
        <v>3</v>
      </c>
    </row>
    <row r="3980" spans="1:3" x14ac:dyDescent="0.25">
      <c r="A3980" s="1">
        <v>3972</v>
      </c>
      <c r="B3980" s="1" t="str">
        <f>"201011000112"</f>
        <v>201011000112</v>
      </c>
      <c r="C3980" s="1" t="s">
        <v>3</v>
      </c>
    </row>
    <row r="3981" spans="1:3" x14ac:dyDescent="0.25">
      <c r="A3981" s="1">
        <v>3973</v>
      </c>
      <c r="B3981" s="1" t="str">
        <f>"201101000001"</f>
        <v>201101000001</v>
      </c>
      <c r="C3981" s="1" t="s">
        <v>3</v>
      </c>
    </row>
    <row r="3982" spans="1:3" x14ac:dyDescent="0.25">
      <c r="A3982" s="1">
        <v>3974</v>
      </c>
      <c r="B3982" s="1" t="str">
        <f>"201103000107"</f>
        <v>201103000107</v>
      </c>
      <c r="C3982" s="1" t="s">
        <v>3</v>
      </c>
    </row>
    <row r="3983" spans="1:3" x14ac:dyDescent="0.25">
      <c r="A3983" s="1">
        <v>3975</v>
      </c>
      <c r="B3983" s="1" t="str">
        <f>"201103000286"</f>
        <v>201103000286</v>
      </c>
      <c r="C3983" s="1" t="s">
        <v>3</v>
      </c>
    </row>
    <row r="3984" spans="1:3" x14ac:dyDescent="0.25">
      <c r="A3984" s="1">
        <v>3976</v>
      </c>
      <c r="B3984" s="1" t="str">
        <f>"201103000423"</f>
        <v>201103000423</v>
      </c>
      <c r="C3984" s="1" t="s">
        <v>3</v>
      </c>
    </row>
    <row r="3985" spans="1:3" x14ac:dyDescent="0.25">
      <c r="A3985" s="1">
        <v>3977</v>
      </c>
      <c r="B3985" s="1" t="str">
        <f>"201104000076"</f>
        <v>201104000076</v>
      </c>
      <c r="C3985" s="1" t="s">
        <v>3</v>
      </c>
    </row>
    <row r="3986" spans="1:3" x14ac:dyDescent="0.25">
      <c r="A3986" s="1">
        <v>3978</v>
      </c>
      <c r="B3986" s="1" t="str">
        <f>"201109000120"</f>
        <v>201109000120</v>
      </c>
      <c r="C3986" s="1" t="s">
        <v>3</v>
      </c>
    </row>
    <row r="3987" spans="1:3" x14ac:dyDescent="0.25">
      <c r="A3987" s="1">
        <v>3979</v>
      </c>
      <c r="B3987" s="1" t="str">
        <f>"201111000017"</f>
        <v>201111000017</v>
      </c>
      <c r="C3987" s="1" t="s">
        <v>3</v>
      </c>
    </row>
    <row r="3988" spans="1:3" x14ac:dyDescent="0.25">
      <c r="A3988" s="1">
        <v>3980</v>
      </c>
      <c r="B3988" s="1" t="str">
        <f>"201111000060"</f>
        <v>201111000060</v>
      </c>
      <c r="C3988" s="1" t="s">
        <v>3</v>
      </c>
    </row>
    <row r="3989" spans="1:3" x14ac:dyDescent="0.25">
      <c r="A3989" s="1">
        <v>3981</v>
      </c>
      <c r="B3989" s="1" t="str">
        <f>"201112000062"</f>
        <v>201112000062</v>
      </c>
      <c r="C3989" s="1" t="s">
        <v>3</v>
      </c>
    </row>
    <row r="3990" spans="1:3" x14ac:dyDescent="0.25">
      <c r="A3990" s="1">
        <v>3982</v>
      </c>
      <c r="B3990" s="1" t="str">
        <f>"201205000079"</f>
        <v>201205000079</v>
      </c>
      <c r="C3990" s="1" t="s">
        <v>3</v>
      </c>
    </row>
    <row r="3991" spans="1:3" x14ac:dyDescent="0.25">
      <c r="A3991" s="1">
        <v>3983</v>
      </c>
      <c r="B3991" s="1" t="str">
        <f>"201206000044"</f>
        <v>201206000044</v>
      </c>
      <c r="C3991" s="1" t="s">
        <v>3</v>
      </c>
    </row>
    <row r="3992" spans="1:3" x14ac:dyDescent="0.25">
      <c r="A3992" s="1">
        <v>3984</v>
      </c>
      <c r="B3992" s="1" t="str">
        <f>"201209000083"</f>
        <v>201209000083</v>
      </c>
      <c r="C3992" s="1" t="s">
        <v>3</v>
      </c>
    </row>
    <row r="3993" spans="1:3" x14ac:dyDescent="0.25">
      <c r="A3993" s="1">
        <v>3985</v>
      </c>
      <c r="B3993" s="1" t="str">
        <f>"201210000016"</f>
        <v>201210000016</v>
      </c>
      <c r="C3993" s="1" t="s">
        <v>3</v>
      </c>
    </row>
    <row r="3994" spans="1:3" x14ac:dyDescent="0.25">
      <c r="A3994" s="1">
        <v>3986</v>
      </c>
      <c r="B3994" s="1" t="str">
        <f>"201301000005"</f>
        <v>201301000005</v>
      </c>
      <c r="C3994" s="1" t="s">
        <v>3</v>
      </c>
    </row>
    <row r="3995" spans="1:3" x14ac:dyDescent="0.25">
      <c r="A3995" s="1">
        <v>3987</v>
      </c>
      <c r="B3995" s="1" t="str">
        <f>"201301000087"</f>
        <v>201301000087</v>
      </c>
      <c r="C3995" s="1" t="s">
        <v>3</v>
      </c>
    </row>
    <row r="3996" spans="1:3" x14ac:dyDescent="0.25">
      <c r="A3996" s="1">
        <v>3988</v>
      </c>
      <c r="B3996" s="1" t="str">
        <f>"201303000013"</f>
        <v>201303000013</v>
      </c>
      <c r="C3996" s="1" t="s">
        <v>3</v>
      </c>
    </row>
    <row r="3997" spans="1:3" x14ac:dyDescent="0.25">
      <c r="A3997" s="1">
        <v>3989</v>
      </c>
      <c r="B3997" s="1" t="str">
        <f>"201303000043"</f>
        <v>201303000043</v>
      </c>
      <c r="C3997" s="1" t="s">
        <v>3</v>
      </c>
    </row>
    <row r="3998" spans="1:3" x14ac:dyDescent="0.25">
      <c r="A3998" s="1">
        <v>3990</v>
      </c>
      <c r="B3998" s="1" t="str">
        <f>"201303000048"</f>
        <v>201303000048</v>
      </c>
      <c r="C3998" s="1" t="s">
        <v>3</v>
      </c>
    </row>
    <row r="3999" spans="1:3" x14ac:dyDescent="0.25">
      <c r="A3999" s="1">
        <v>3991</v>
      </c>
      <c r="B3999" s="1" t="str">
        <f>"201303000051"</f>
        <v>201303000051</v>
      </c>
      <c r="C3999" s="1" t="s">
        <v>3</v>
      </c>
    </row>
    <row r="4000" spans="1:3" x14ac:dyDescent="0.25">
      <c r="A4000" s="1">
        <v>3992</v>
      </c>
      <c r="B4000" s="1" t="str">
        <f>"201303000058"</f>
        <v>201303000058</v>
      </c>
      <c r="C4000" s="1" t="s">
        <v>3</v>
      </c>
    </row>
    <row r="4001" spans="1:3" x14ac:dyDescent="0.25">
      <c r="A4001" s="1">
        <v>3993</v>
      </c>
      <c r="B4001" s="1" t="str">
        <f>"201303000091"</f>
        <v>201303000091</v>
      </c>
      <c r="C4001" s="1" t="s">
        <v>3</v>
      </c>
    </row>
    <row r="4002" spans="1:3" x14ac:dyDescent="0.25">
      <c r="A4002" s="1">
        <v>3994</v>
      </c>
      <c r="B4002" s="1" t="str">
        <f>"201303000219"</f>
        <v>201303000219</v>
      </c>
      <c r="C4002" s="1" t="s">
        <v>3</v>
      </c>
    </row>
    <row r="4003" spans="1:3" x14ac:dyDescent="0.25">
      <c r="A4003" s="1">
        <v>3995</v>
      </c>
      <c r="B4003" s="1" t="str">
        <f>"201303000225"</f>
        <v>201303000225</v>
      </c>
      <c r="C4003" s="1" t="s">
        <v>3</v>
      </c>
    </row>
    <row r="4004" spans="1:3" x14ac:dyDescent="0.25">
      <c r="A4004" s="1">
        <v>3996</v>
      </c>
      <c r="B4004" s="1" t="str">
        <f>"201303000227"</f>
        <v>201303000227</v>
      </c>
      <c r="C4004" s="1" t="s">
        <v>3</v>
      </c>
    </row>
    <row r="4005" spans="1:3" x14ac:dyDescent="0.25">
      <c r="A4005" s="1">
        <v>3997</v>
      </c>
      <c r="B4005" s="1" t="str">
        <f>"201303000230"</f>
        <v>201303000230</v>
      </c>
      <c r="C4005" s="1" t="s">
        <v>3</v>
      </c>
    </row>
    <row r="4006" spans="1:3" x14ac:dyDescent="0.25">
      <c r="A4006" s="1">
        <v>3998</v>
      </c>
      <c r="B4006" s="1" t="str">
        <f>"201303000252"</f>
        <v>201303000252</v>
      </c>
      <c r="C4006" s="1" t="s">
        <v>3</v>
      </c>
    </row>
    <row r="4007" spans="1:3" x14ac:dyDescent="0.25">
      <c r="A4007" s="1">
        <v>3999</v>
      </c>
      <c r="B4007" s="1" t="str">
        <f>"201303000284"</f>
        <v>201303000284</v>
      </c>
      <c r="C4007" s="1" t="s">
        <v>3</v>
      </c>
    </row>
    <row r="4008" spans="1:3" x14ac:dyDescent="0.25">
      <c r="A4008" s="1">
        <v>4000</v>
      </c>
      <c r="B4008" s="1" t="str">
        <f>"201303000337"</f>
        <v>201303000337</v>
      </c>
      <c r="C4008" s="1" t="s">
        <v>3</v>
      </c>
    </row>
    <row r="4009" spans="1:3" x14ac:dyDescent="0.25">
      <c r="A4009" s="1">
        <v>4001</v>
      </c>
      <c r="B4009" s="1" t="str">
        <f>"201303000342"</f>
        <v>201303000342</v>
      </c>
      <c r="C4009" s="1" t="s">
        <v>3</v>
      </c>
    </row>
    <row r="4010" spans="1:3" x14ac:dyDescent="0.25">
      <c r="A4010" s="1">
        <v>4002</v>
      </c>
      <c r="B4010" s="1" t="str">
        <f>"201303000390"</f>
        <v>201303000390</v>
      </c>
      <c r="C4010" s="1" t="s">
        <v>3</v>
      </c>
    </row>
    <row r="4011" spans="1:3" x14ac:dyDescent="0.25">
      <c r="A4011" s="1">
        <v>4003</v>
      </c>
      <c r="B4011" s="1" t="str">
        <f>"201303000399"</f>
        <v>201303000399</v>
      </c>
      <c r="C4011" s="1" t="s">
        <v>3</v>
      </c>
    </row>
    <row r="4012" spans="1:3" x14ac:dyDescent="0.25">
      <c r="A4012" s="1">
        <v>4004</v>
      </c>
      <c r="B4012" s="1" t="str">
        <f>"201303000410"</f>
        <v>201303000410</v>
      </c>
      <c r="C4012" s="1" t="s">
        <v>3</v>
      </c>
    </row>
    <row r="4013" spans="1:3" x14ac:dyDescent="0.25">
      <c r="A4013" s="1">
        <v>4005</v>
      </c>
      <c r="B4013" s="1" t="str">
        <f>"201303000422"</f>
        <v>201303000422</v>
      </c>
      <c r="C4013" s="1" t="s">
        <v>3</v>
      </c>
    </row>
    <row r="4014" spans="1:3" x14ac:dyDescent="0.25">
      <c r="A4014" s="1">
        <v>4006</v>
      </c>
      <c r="B4014" s="1" t="str">
        <f>"201303000447"</f>
        <v>201303000447</v>
      </c>
      <c r="C4014" s="1" t="s">
        <v>3</v>
      </c>
    </row>
    <row r="4015" spans="1:3" x14ac:dyDescent="0.25">
      <c r="A4015" s="1">
        <v>4007</v>
      </c>
      <c r="B4015" s="1" t="str">
        <f>"201303000449"</f>
        <v>201303000449</v>
      </c>
      <c r="C4015" s="1" t="s">
        <v>3</v>
      </c>
    </row>
    <row r="4016" spans="1:3" x14ac:dyDescent="0.25">
      <c r="A4016" s="1">
        <v>4008</v>
      </c>
      <c r="B4016" s="1" t="str">
        <f>"201303000453"</f>
        <v>201303000453</v>
      </c>
      <c r="C4016" s="1" t="s">
        <v>3</v>
      </c>
    </row>
    <row r="4017" spans="1:3" x14ac:dyDescent="0.25">
      <c r="A4017" s="1">
        <v>4009</v>
      </c>
      <c r="B4017" s="1" t="str">
        <f>"201303000458"</f>
        <v>201303000458</v>
      </c>
      <c r="C4017" s="1" t="s">
        <v>3</v>
      </c>
    </row>
    <row r="4018" spans="1:3" x14ac:dyDescent="0.25">
      <c r="A4018" s="1">
        <v>4010</v>
      </c>
      <c r="B4018" s="1" t="str">
        <f>"201303000483"</f>
        <v>201303000483</v>
      </c>
      <c r="C4018" s="1" t="s">
        <v>3</v>
      </c>
    </row>
    <row r="4019" spans="1:3" x14ac:dyDescent="0.25">
      <c r="A4019" s="1">
        <v>4011</v>
      </c>
      <c r="B4019" s="1" t="str">
        <f>"201303000500"</f>
        <v>201303000500</v>
      </c>
      <c r="C4019" s="1" t="s">
        <v>3</v>
      </c>
    </row>
    <row r="4020" spans="1:3" x14ac:dyDescent="0.25">
      <c r="A4020" s="1">
        <v>4012</v>
      </c>
      <c r="B4020" s="1" t="str">
        <f>"201303000558"</f>
        <v>201303000558</v>
      </c>
      <c r="C4020" s="1" t="s">
        <v>3</v>
      </c>
    </row>
    <row r="4021" spans="1:3" x14ac:dyDescent="0.25">
      <c r="A4021" s="1">
        <v>4013</v>
      </c>
      <c r="B4021" s="1" t="str">
        <f>"201303000562"</f>
        <v>201303000562</v>
      </c>
      <c r="C4021" s="1" t="s">
        <v>3</v>
      </c>
    </row>
    <row r="4022" spans="1:3" x14ac:dyDescent="0.25">
      <c r="A4022" s="1">
        <v>4014</v>
      </c>
      <c r="B4022" s="1" t="str">
        <f>"201303000574"</f>
        <v>201303000574</v>
      </c>
      <c r="C4022" s="1" t="s">
        <v>3</v>
      </c>
    </row>
    <row r="4023" spans="1:3" x14ac:dyDescent="0.25">
      <c r="A4023" s="1">
        <v>4015</v>
      </c>
      <c r="B4023" s="1" t="str">
        <f>"201303000582"</f>
        <v>201303000582</v>
      </c>
      <c r="C4023" s="1" t="s">
        <v>3</v>
      </c>
    </row>
    <row r="4024" spans="1:3" x14ac:dyDescent="0.25">
      <c r="A4024" s="1">
        <v>4016</v>
      </c>
      <c r="B4024" s="1" t="str">
        <f>"201303000601"</f>
        <v>201303000601</v>
      </c>
      <c r="C4024" s="1" t="s">
        <v>3</v>
      </c>
    </row>
    <row r="4025" spans="1:3" x14ac:dyDescent="0.25">
      <c r="A4025" s="1">
        <v>4017</v>
      </c>
      <c r="B4025" s="1" t="str">
        <f>"201303000604"</f>
        <v>201303000604</v>
      </c>
      <c r="C4025" s="1" t="s">
        <v>3</v>
      </c>
    </row>
    <row r="4026" spans="1:3" x14ac:dyDescent="0.25">
      <c r="A4026" s="1">
        <v>4018</v>
      </c>
      <c r="B4026" s="1" t="str">
        <f>"201303000618"</f>
        <v>201303000618</v>
      </c>
      <c r="C4026" s="1" t="s">
        <v>3</v>
      </c>
    </row>
    <row r="4027" spans="1:3" x14ac:dyDescent="0.25">
      <c r="A4027" s="1">
        <v>4019</v>
      </c>
      <c r="B4027" s="1" t="str">
        <f>"201303000624"</f>
        <v>201303000624</v>
      </c>
      <c r="C4027" s="1" t="s">
        <v>3</v>
      </c>
    </row>
    <row r="4028" spans="1:3" x14ac:dyDescent="0.25">
      <c r="A4028" s="1">
        <v>4020</v>
      </c>
      <c r="B4028" s="1" t="str">
        <f>"201303000627"</f>
        <v>201303000627</v>
      </c>
      <c r="C4028" s="1" t="s">
        <v>3</v>
      </c>
    </row>
    <row r="4029" spans="1:3" x14ac:dyDescent="0.25">
      <c r="A4029" s="1">
        <v>4021</v>
      </c>
      <c r="B4029" s="1" t="str">
        <f>"201303000654"</f>
        <v>201303000654</v>
      </c>
      <c r="C4029" s="1" t="s">
        <v>3</v>
      </c>
    </row>
    <row r="4030" spans="1:3" x14ac:dyDescent="0.25">
      <c r="A4030" s="1">
        <v>4022</v>
      </c>
      <c r="B4030" s="1" t="str">
        <f>"201303000710"</f>
        <v>201303000710</v>
      </c>
      <c r="C4030" s="1" t="s">
        <v>3</v>
      </c>
    </row>
    <row r="4031" spans="1:3" x14ac:dyDescent="0.25">
      <c r="A4031" s="1">
        <v>4023</v>
      </c>
      <c r="B4031" s="1" t="str">
        <f>"201303000723"</f>
        <v>201303000723</v>
      </c>
      <c r="C4031" s="1" t="s">
        <v>3</v>
      </c>
    </row>
    <row r="4032" spans="1:3" x14ac:dyDescent="0.25">
      <c r="A4032" s="1">
        <v>4024</v>
      </c>
      <c r="B4032" s="1" t="str">
        <f>"201303000760"</f>
        <v>201303000760</v>
      </c>
      <c r="C4032" s="1" t="s">
        <v>3</v>
      </c>
    </row>
    <row r="4033" spans="1:3" x14ac:dyDescent="0.25">
      <c r="A4033" s="1">
        <v>4025</v>
      </c>
      <c r="B4033" s="1" t="str">
        <f>"201303000770"</f>
        <v>201303000770</v>
      </c>
      <c r="C4033" s="1" t="s">
        <v>3</v>
      </c>
    </row>
    <row r="4034" spans="1:3" x14ac:dyDescent="0.25">
      <c r="A4034" s="1">
        <v>4026</v>
      </c>
      <c r="B4034" s="1" t="str">
        <f>"201303000791"</f>
        <v>201303000791</v>
      </c>
      <c r="C4034" s="1" t="s">
        <v>3</v>
      </c>
    </row>
    <row r="4035" spans="1:3" x14ac:dyDescent="0.25">
      <c r="A4035" s="1">
        <v>4027</v>
      </c>
      <c r="B4035" s="1" t="str">
        <f>"201303000828"</f>
        <v>201303000828</v>
      </c>
      <c r="C4035" s="1" t="s">
        <v>3</v>
      </c>
    </row>
    <row r="4036" spans="1:3" x14ac:dyDescent="0.25">
      <c r="A4036" s="1">
        <v>4028</v>
      </c>
      <c r="B4036" s="1" t="str">
        <f>"201303000942"</f>
        <v>201303000942</v>
      </c>
      <c r="C4036" s="1" t="s">
        <v>3</v>
      </c>
    </row>
    <row r="4037" spans="1:3" x14ac:dyDescent="0.25">
      <c r="A4037" s="1">
        <v>4029</v>
      </c>
      <c r="B4037" s="1" t="str">
        <f>"201303000944"</f>
        <v>201303000944</v>
      </c>
      <c r="C4037" s="1" t="s">
        <v>3</v>
      </c>
    </row>
    <row r="4038" spans="1:3" x14ac:dyDescent="0.25">
      <c r="A4038" s="1">
        <v>4030</v>
      </c>
      <c r="B4038" s="1" t="str">
        <f>"201303000946"</f>
        <v>201303000946</v>
      </c>
      <c r="C4038" s="1" t="s">
        <v>3</v>
      </c>
    </row>
    <row r="4039" spans="1:3" x14ac:dyDescent="0.25">
      <c r="A4039" s="1">
        <v>4031</v>
      </c>
      <c r="B4039" s="1" t="str">
        <f>"201303000977"</f>
        <v>201303000977</v>
      </c>
      <c r="C4039" s="1" t="s">
        <v>3</v>
      </c>
    </row>
    <row r="4040" spans="1:3" x14ac:dyDescent="0.25">
      <c r="A4040" s="1">
        <v>4032</v>
      </c>
      <c r="B4040" s="1" t="str">
        <f>"201303000978"</f>
        <v>201303000978</v>
      </c>
      <c r="C4040" s="1" t="s">
        <v>3</v>
      </c>
    </row>
    <row r="4041" spans="1:3" x14ac:dyDescent="0.25">
      <c r="A4041" s="1">
        <v>4033</v>
      </c>
      <c r="B4041" s="1" t="str">
        <f>"201303000991"</f>
        <v>201303000991</v>
      </c>
      <c r="C4041" s="1" t="s">
        <v>3</v>
      </c>
    </row>
    <row r="4042" spans="1:3" x14ac:dyDescent="0.25">
      <c r="A4042" s="1">
        <v>4034</v>
      </c>
      <c r="B4042" s="1" t="str">
        <f>"201303001004"</f>
        <v>201303001004</v>
      </c>
      <c r="C4042" s="1" t="s">
        <v>3</v>
      </c>
    </row>
    <row r="4043" spans="1:3" x14ac:dyDescent="0.25">
      <c r="A4043" s="1">
        <v>4035</v>
      </c>
      <c r="B4043" s="1" t="str">
        <f>"201303001011"</f>
        <v>201303001011</v>
      </c>
      <c r="C4043" s="1" t="s">
        <v>3</v>
      </c>
    </row>
    <row r="4044" spans="1:3" x14ac:dyDescent="0.25">
      <c r="A4044" s="1">
        <v>4036</v>
      </c>
      <c r="B4044" s="1" t="str">
        <f>"201303001018"</f>
        <v>201303001018</v>
      </c>
      <c r="C4044" s="1" t="s">
        <v>3</v>
      </c>
    </row>
    <row r="4045" spans="1:3" x14ac:dyDescent="0.25">
      <c r="A4045" s="1">
        <v>4037</v>
      </c>
      <c r="B4045" s="1" t="str">
        <f>"201303001039"</f>
        <v>201303001039</v>
      </c>
      <c r="C4045" s="1" t="s">
        <v>3</v>
      </c>
    </row>
    <row r="4046" spans="1:3" x14ac:dyDescent="0.25">
      <c r="A4046" s="1">
        <v>4038</v>
      </c>
      <c r="B4046" s="1" t="str">
        <f>"201303001071"</f>
        <v>201303001071</v>
      </c>
      <c r="C4046" s="1" t="s">
        <v>3</v>
      </c>
    </row>
    <row r="4047" spans="1:3" x14ac:dyDescent="0.25">
      <c r="A4047" s="1">
        <v>4039</v>
      </c>
      <c r="B4047" s="1" t="str">
        <f>"201303001072"</f>
        <v>201303001072</v>
      </c>
      <c r="C4047" s="1" t="s">
        <v>3</v>
      </c>
    </row>
    <row r="4048" spans="1:3" x14ac:dyDescent="0.25">
      <c r="A4048" s="1">
        <v>4040</v>
      </c>
      <c r="B4048" s="1" t="str">
        <f>"201303001089"</f>
        <v>201303001089</v>
      </c>
      <c r="C4048" s="1" t="s">
        <v>3</v>
      </c>
    </row>
    <row r="4049" spans="1:3" x14ac:dyDescent="0.25">
      <c r="A4049" s="1">
        <v>4041</v>
      </c>
      <c r="B4049" s="1" t="str">
        <f>"201303001093"</f>
        <v>201303001093</v>
      </c>
      <c r="C4049" s="1" t="s">
        <v>3</v>
      </c>
    </row>
    <row r="4050" spans="1:3" x14ac:dyDescent="0.25">
      <c r="A4050" s="1">
        <v>4042</v>
      </c>
      <c r="B4050" s="1" t="str">
        <f>"201304000023"</f>
        <v>201304000023</v>
      </c>
      <c r="C4050" s="1" t="s">
        <v>3</v>
      </c>
    </row>
    <row r="4051" spans="1:3" x14ac:dyDescent="0.25">
      <c r="A4051" s="1">
        <v>4043</v>
      </c>
      <c r="B4051" s="1" t="str">
        <f>"201304000045"</f>
        <v>201304000045</v>
      </c>
      <c r="C4051" s="1" t="s">
        <v>3</v>
      </c>
    </row>
    <row r="4052" spans="1:3" x14ac:dyDescent="0.25">
      <c r="A4052" s="1">
        <v>4044</v>
      </c>
      <c r="B4052" s="1" t="str">
        <f>"201304000053"</f>
        <v>201304000053</v>
      </c>
      <c r="C4052" s="1" t="s">
        <v>3</v>
      </c>
    </row>
    <row r="4053" spans="1:3" x14ac:dyDescent="0.25">
      <c r="A4053" s="1">
        <v>4045</v>
      </c>
      <c r="B4053" s="1" t="str">
        <f>"201304000060"</f>
        <v>201304000060</v>
      </c>
      <c r="C4053" s="1" t="s">
        <v>3</v>
      </c>
    </row>
    <row r="4054" spans="1:3" x14ac:dyDescent="0.25">
      <c r="A4054" s="1">
        <v>4046</v>
      </c>
      <c r="B4054" s="1" t="str">
        <f>"201304000062"</f>
        <v>201304000062</v>
      </c>
      <c r="C4054" s="1" t="s">
        <v>3</v>
      </c>
    </row>
    <row r="4055" spans="1:3" x14ac:dyDescent="0.25">
      <c r="A4055" s="1">
        <v>4047</v>
      </c>
      <c r="B4055" s="1" t="str">
        <f>"201304000081"</f>
        <v>201304000081</v>
      </c>
      <c r="C4055" s="1" t="s">
        <v>3</v>
      </c>
    </row>
    <row r="4056" spans="1:3" x14ac:dyDescent="0.25">
      <c r="A4056" s="1">
        <v>4048</v>
      </c>
      <c r="B4056" s="1" t="str">
        <f>"201304000082"</f>
        <v>201304000082</v>
      </c>
      <c r="C4056" s="1" t="s">
        <v>3</v>
      </c>
    </row>
    <row r="4057" spans="1:3" x14ac:dyDescent="0.25">
      <c r="A4057" s="1">
        <v>4049</v>
      </c>
      <c r="B4057" s="1" t="str">
        <f>"201304000084"</f>
        <v>201304000084</v>
      </c>
      <c r="C4057" s="1" t="s">
        <v>3</v>
      </c>
    </row>
    <row r="4058" spans="1:3" x14ac:dyDescent="0.25">
      <c r="A4058" s="1">
        <v>4050</v>
      </c>
      <c r="B4058" s="1" t="str">
        <f>"201304000090"</f>
        <v>201304000090</v>
      </c>
      <c r="C4058" s="1" t="s">
        <v>3</v>
      </c>
    </row>
    <row r="4059" spans="1:3" x14ac:dyDescent="0.25">
      <c r="A4059" s="1">
        <v>4051</v>
      </c>
      <c r="B4059" s="1" t="str">
        <f>"201304000119"</f>
        <v>201304000119</v>
      </c>
      <c r="C4059" s="1" t="s">
        <v>3</v>
      </c>
    </row>
    <row r="4060" spans="1:3" x14ac:dyDescent="0.25">
      <c r="A4060" s="1">
        <v>4052</v>
      </c>
      <c r="B4060" s="1" t="str">
        <f>"201304000141"</f>
        <v>201304000141</v>
      </c>
      <c r="C4060" s="1" t="s">
        <v>3</v>
      </c>
    </row>
    <row r="4061" spans="1:3" x14ac:dyDescent="0.25">
      <c r="A4061" s="1">
        <v>4053</v>
      </c>
      <c r="B4061" s="1" t="str">
        <f>"201304000150"</f>
        <v>201304000150</v>
      </c>
      <c r="C4061" s="1" t="s">
        <v>3</v>
      </c>
    </row>
    <row r="4062" spans="1:3" x14ac:dyDescent="0.25">
      <c r="A4062" s="1">
        <v>4054</v>
      </c>
      <c r="B4062" s="1" t="str">
        <f>"201304000165"</f>
        <v>201304000165</v>
      </c>
      <c r="C4062" s="1" t="s">
        <v>3</v>
      </c>
    </row>
    <row r="4063" spans="1:3" x14ac:dyDescent="0.25">
      <c r="A4063" s="1">
        <v>4055</v>
      </c>
      <c r="B4063" s="1" t="str">
        <f>"201304000216"</f>
        <v>201304000216</v>
      </c>
      <c r="C4063" s="1" t="s">
        <v>3</v>
      </c>
    </row>
    <row r="4064" spans="1:3" x14ac:dyDescent="0.25">
      <c r="A4064" s="1">
        <v>4056</v>
      </c>
      <c r="B4064" s="1" t="str">
        <f>"201304000220"</f>
        <v>201304000220</v>
      </c>
      <c r="C4064" s="1" t="s">
        <v>3</v>
      </c>
    </row>
    <row r="4065" spans="1:3" x14ac:dyDescent="0.25">
      <c r="A4065" s="1">
        <v>4057</v>
      </c>
      <c r="B4065" s="1" t="str">
        <f>"201304000236"</f>
        <v>201304000236</v>
      </c>
      <c r="C4065" s="1" t="s">
        <v>3</v>
      </c>
    </row>
    <row r="4066" spans="1:3" x14ac:dyDescent="0.25">
      <c r="A4066" s="1">
        <v>4058</v>
      </c>
      <c r="B4066" s="1" t="str">
        <f>"201304000241"</f>
        <v>201304000241</v>
      </c>
      <c r="C4066" s="1" t="s">
        <v>3</v>
      </c>
    </row>
    <row r="4067" spans="1:3" x14ac:dyDescent="0.25">
      <c r="A4067" s="1">
        <v>4059</v>
      </c>
      <c r="B4067" s="1" t="str">
        <f>"201304000306"</f>
        <v>201304000306</v>
      </c>
      <c r="C4067" s="1" t="s">
        <v>3</v>
      </c>
    </row>
    <row r="4068" spans="1:3" x14ac:dyDescent="0.25">
      <c r="A4068" s="1">
        <v>4060</v>
      </c>
      <c r="B4068" s="1" t="str">
        <f>"201304000329"</f>
        <v>201304000329</v>
      </c>
      <c r="C4068" s="1" t="s">
        <v>3</v>
      </c>
    </row>
    <row r="4069" spans="1:3" x14ac:dyDescent="0.25">
      <c r="A4069" s="1">
        <v>4061</v>
      </c>
      <c r="B4069" s="1" t="str">
        <f>"201304000359"</f>
        <v>201304000359</v>
      </c>
      <c r="C4069" s="1" t="s">
        <v>3</v>
      </c>
    </row>
    <row r="4070" spans="1:3" x14ac:dyDescent="0.25">
      <c r="A4070" s="1">
        <v>4062</v>
      </c>
      <c r="B4070" s="1" t="str">
        <f>"201304000365"</f>
        <v>201304000365</v>
      </c>
      <c r="C4070" s="1" t="s">
        <v>3</v>
      </c>
    </row>
    <row r="4071" spans="1:3" x14ac:dyDescent="0.25">
      <c r="A4071" s="1">
        <v>4063</v>
      </c>
      <c r="B4071" s="1" t="str">
        <f>"201304000373"</f>
        <v>201304000373</v>
      </c>
      <c r="C4071" s="1" t="s">
        <v>3</v>
      </c>
    </row>
    <row r="4072" spans="1:3" x14ac:dyDescent="0.25">
      <c r="A4072" s="1">
        <v>4064</v>
      </c>
      <c r="B4072" s="1" t="str">
        <f>"201304000380"</f>
        <v>201304000380</v>
      </c>
      <c r="C4072" s="1" t="s">
        <v>3</v>
      </c>
    </row>
    <row r="4073" spans="1:3" x14ac:dyDescent="0.25">
      <c r="A4073" s="1">
        <v>4065</v>
      </c>
      <c r="B4073" s="1" t="str">
        <f>"201304000453"</f>
        <v>201304000453</v>
      </c>
      <c r="C4073" s="1" t="s">
        <v>3</v>
      </c>
    </row>
    <row r="4074" spans="1:3" x14ac:dyDescent="0.25">
      <c r="A4074" s="1">
        <v>4066</v>
      </c>
      <c r="B4074" s="1" t="str">
        <f>"201304000458"</f>
        <v>201304000458</v>
      </c>
      <c r="C4074" s="1" t="s">
        <v>3</v>
      </c>
    </row>
    <row r="4075" spans="1:3" x14ac:dyDescent="0.25">
      <c r="A4075" s="1">
        <v>4067</v>
      </c>
      <c r="B4075" s="1" t="str">
        <f>"201304000459"</f>
        <v>201304000459</v>
      </c>
      <c r="C4075" s="1" t="s">
        <v>3</v>
      </c>
    </row>
    <row r="4076" spans="1:3" x14ac:dyDescent="0.25">
      <c r="A4076" s="1">
        <v>4068</v>
      </c>
      <c r="B4076" s="1" t="str">
        <f>"201304000497"</f>
        <v>201304000497</v>
      </c>
      <c r="C4076" s="1" t="s">
        <v>3</v>
      </c>
    </row>
    <row r="4077" spans="1:3" x14ac:dyDescent="0.25">
      <c r="A4077" s="1">
        <v>4069</v>
      </c>
      <c r="B4077" s="1" t="str">
        <f>"201304000513"</f>
        <v>201304000513</v>
      </c>
      <c r="C4077" s="1" t="s">
        <v>3</v>
      </c>
    </row>
    <row r="4078" spans="1:3" x14ac:dyDescent="0.25">
      <c r="A4078" s="1">
        <v>4070</v>
      </c>
      <c r="B4078" s="1" t="str">
        <f>"201304000573"</f>
        <v>201304000573</v>
      </c>
      <c r="C4078" s="1" t="s">
        <v>3</v>
      </c>
    </row>
    <row r="4079" spans="1:3" x14ac:dyDescent="0.25">
      <c r="A4079" s="1">
        <v>4071</v>
      </c>
      <c r="B4079" s="1" t="str">
        <f>"201304000678"</f>
        <v>201304000678</v>
      </c>
      <c r="C4079" s="1" t="s">
        <v>3</v>
      </c>
    </row>
    <row r="4080" spans="1:3" x14ac:dyDescent="0.25">
      <c r="A4080" s="1">
        <v>4072</v>
      </c>
      <c r="B4080" s="1" t="str">
        <f>"201304000696"</f>
        <v>201304000696</v>
      </c>
      <c r="C4080" s="1" t="s">
        <v>3</v>
      </c>
    </row>
    <row r="4081" spans="1:3" x14ac:dyDescent="0.25">
      <c r="A4081" s="1">
        <v>4073</v>
      </c>
      <c r="B4081" s="1" t="str">
        <f>"201304000723"</f>
        <v>201304000723</v>
      </c>
      <c r="C4081" s="1" t="s">
        <v>3</v>
      </c>
    </row>
    <row r="4082" spans="1:3" x14ac:dyDescent="0.25">
      <c r="A4082" s="1">
        <v>4074</v>
      </c>
      <c r="B4082" s="1" t="str">
        <f>"201304000740"</f>
        <v>201304000740</v>
      </c>
      <c r="C4082" s="1" t="s">
        <v>3</v>
      </c>
    </row>
    <row r="4083" spans="1:3" x14ac:dyDescent="0.25">
      <c r="A4083" s="1">
        <v>4075</v>
      </c>
      <c r="B4083" s="1" t="str">
        <f>"201304000776"</f>
        <v>201304000776</v>
      </c>
      <c r="C4083" s="1" t="s">
        <v>3</v>
      </c>
    </row>
    <row r="4084" spans="1:3" x14ac:dyDescent="0.25">
      <c r="A4084" s="1">
        <v>4076</v>
      </c>
      <c r="B4084" s="1" t="str">
        <f>"201304000778"</f>
        <v>201304000778</v>
      </c>
      <c r="C4084" s="1" t="s">
        <v>3</v>
      </c>
    </row>
    <row r="4085" spans="1:3" x14ac:dyDescent="0.25">
      <c r="A4085" s="1">
        <v>4077</v>
      </c>
      <c r="B4085" s="1" t="str">
        <f>"201304000786"</f>
        <v>201304000786</v>
      </c>
      <c r="C4085" s="1" t="s">
        <v>3</v>
      </c>
    </row>
    <row r="4086" spans="1:3" x14ac:dyDescent="0.25">
      <c r="A4086" s="1">
        <v>4078</v>
      </c>
      <c r="B4086" s="1" t="str">
        <f>"201304000796"</f>
        <v>201304000796</v>
      </c>
      <c r="C4086" s="1" t="s">
        <v>3</v>
      </c>
    </row>
    <row r="4087" spans="1:3" x14ac:dyDescent="0.25">
      <c r="A4087" s="1">
        <v>4079</v>
      </c>
      <c r="B4087" s="1" t="str">
        <f>"201304000802"</f>
        <v>201304000802</v>
      </c>
      <c r="C4087" s="1" t="s">
        <v>3</v>
      </c>
    </row>
    <row r="4088" spans="1:3" x14ac:dyDescent="0.25">
      <c r="A4088" s="1">
        <v>4080</v>
      </c>
      <c r="B4088" s="1" t="str">
        <f>"201304000819"</f>
        <v>201304000819</v>
      </c>
      <c r="C4088" s="1" t="s">
        <v>3</v>
      </c>
    </row>
    <row r="4089" spans="1:3" x14ac:dyDescent="0.25">
      <c r="A4089" s="1">
        <v>4081</v>
      </c>
      <c r="B4089" s="1" t="str">
        <f>"201304000835"</f>
        <v>201304000835</v>
      </c>
      <c r="C4089" s="1" t="s">
        <v>3</v>
      </c>
    </row>
    <row r="4090" spans="1:3" x14ac:dyDescent="0.25">
      <c r="A4090" s="1">
        <v>4082</v>
      </c>
      <c r="B4090" s="1" t="str">
        <f>"201304000841"</f>
        <v>201304000841</v>
      </c>
      <c r="C4090" s="1" t="s">
        <v>3</v>
      </c>
    </row>
    <row r="4091" spans="1:3" x14ac:dyDescent="0.25">
      <c r="A4091" s="1">
        <v>4083</v>
      </c>
      <c r="B4091" s="1" t="str">
        <f>"201304000851"</f>
        <v>201304000851</v>
      </c>
      <c r="C4091" s="1" t="s">
        <v>3</v>
      </c>
    </row>
    <row r="4092" spans="1:3" x14ac:dyDescent="0.25">
      <c r="A4092" s="1">
        <v>4084</v>
      </c>
      <c r="B4092" s="1" t="str">
        <f>"201304000865"</f>
        <v>201304000865</v>
      </c>
      <c r="C4092" s="1" t="s">
        <v>3</v>
      </c>
    </row>
    <row r="4093" spans="1:3" x14ac:dyDescent="0.25">
      <c r="A4093" s="1">
        <v>4085</v>
      </c>
      <c r="B4093" s="1" t="str">
        <f>"201304000867"</f>
        <v>201304000867</v>
      </c>
      <c r="C4093" s="1" t="s">
        <v>3</v>
      </c>
    </row>
    <row r="4094" spans="1:3" x14ac:dyDescent="0.25">
      <c r="A4094" s="1">
        <v>4086</v>
      </c>
      <c r="B4094" s="1" t="str">
        <f>"201304000868"</f>
        <v>201304000868</v>
      </c>
      <c r="C4094" s="1" t="s">
        <v>3</v>
      </c>
    </row>
    <row r="4095" spans="1:3" x14ac:dyDescent="0.25">
      <c r="A4095" s="1">
        <v>4087</v>
      </c>
      <c r="B4095" s="1" t="str">
        <f>"201304000883"</f>
        <v>201304000883</v>
      </c>
      <c r="C4095" s="1" t="s">
        <v>3</v>
      </c>
    </row>
    <row r="4096" spans="1:3" x14ac:dyDescent="0.25">
      <c r="A4096" s="1">
        <v>4088</v>
      </c>
      <c r="B4096" s="1" t="str">
        <f>"201304000892"</f>
        <v>201304000892</v>
      </c>
      <c r="C4096" s="1" t="s">
        <v>3</v>
      </c>
    </row>
    <row r="4097" spans="1:3" x14ac:dyDescent="0.25">
      <c r="A4097" s="1">
        <v>4089</v>
      </c>
      <c r="B4097" s="1" t="str">
        <f>"201304000900"</f>
        <v>201304000900</v>
      </c>
      <c r="C4097" s="1" t="s">
        <v>3</v>
      </c>
    </row>
    <row r="4098" spans="1:3" x14ac:dyDescent="0.25">
      <c r="A4098" s="1">
        <v>4090</v>
      </c>
      <c r="B4098" s="1" t="str">
        <f>"201304000901"</f>
        <v>201304000901</v>
      </c>
      <c r="C4098" s="1" t="s">
        <v>3</v>
      </c>
    </row>
    <row r="4099" spans="1:3" x14ac:dyDescent="0.25">
      <c r="A4099" s="1">
        <v>4091</v>
      </c>
      <c r="B4099" s="1" t="str">
        <f>"201304000923"</f>
        <v>201304000923</v>
      </c>
      <c r="C4099" s="1" t="s">
        <v>3</v>
      </c>
    </row>
    <row r="4100" spans="1:3" x14ac:dyDescent="0.25">
      <c r="A4100" s="1">
        <v>4092</v>
      </c>
      <c r="B4100" s="1" t="str">
        <f>"201304000927"</f>
        <v>201304000927</v>
      </c>
      <c r="C4100" s="1" t="s">
        <v>3</v>
      </c>
    </row>
    <row r="4101" spans="1:3" x14ac:dyDescent="0.25">
      <c r="A4101" s="1">
        <v>4093</v>
      </c>
      <c r="B4101" s="1" t="str">
        <f>"201304000928"</f>
        <v>201304000928</v>
      </c>
      <c r="C4101" s="1" t="s">
        <v>3</v>
      </c>
    </row>
    <row r="4102" spans="1:3" x14ac:dyDescent="0.25">
      <c r="A4102" s="1">
        <v>4094</v>
      </c>
      <c r="B4102" s="1" t="str">
        <f>"201304000939"</f>
        <v>201304000939</v>
      </c>
      <c r="C4102" s="1" t="s">
        <v>3</v>
      </c>
    </row>
    <row r="4103" spans="1:3" x14ac:dyDescent="0.25">
      <c r="A4103" s="1">
        <v>4095</v>
      </c>
      <c r="B4103" s="1" t="str">
        <f>"201304000955"</f>
        <v>201304000955</v>
      </c>
      <c r="C4103" s="1" t="s">
        <v>3</v>
      </c>
    </row>
    <row r="4104" spans="1:3" x14ac:dyDescent="0.25">
      <c r="A4104" s="1">
        <v>4096</v>
      </c>
      <c r="B4104" s="1" t="str">
        <f>"201304000959"</f>
        <v>201304000959</v>
      </c>
      <c r="C4104" s="1" t="s">
        <v>3</v>
      </c>
    </row>
    <row r="4105" spans="1:3" x14ac:dyDescent="0.25">
      <c r="A4105" s="1">
        <v>4097</v>
      </c>
      <c r="B4105" s="1" t="str">
        <f>"201304000998"</f>
        <v>201304000998</v>
      </c>
      <c r="C4105" s="1" t="s">
        <v>3</v>
      </c>
    </row>
    <row r="4106" spans="1:3" x14ac:dyDescent="0.25">
      <c r="A4106" s="1">
        <v>4098</v>
      </c>
      <c r="B4106" s="1" t="str">
        <f>"201304001045"</f>
        <v>201304001045</v>
      </c>
      <c r="C4106" s="1" t="s">
        <v>3</v>
      </c>
    </row>
    <row r="4107" spans="1:3" x14ac:dyDescent="0.25">
      <c r="A4107" s="1">
        <v>4099</v>
      </c>
      <c r="B4107" s="1" t="str">
        <f>"201304001049"</f>
        <v>201304001049</v>
      </c>
      <c r="C4107" s="1" t="s">
        <v>3</v>
      </c>
    </row>
    <row r="4108" spans="1:3" x14ac:dyDescent="0.25">
      <c r="A4108" s="1">
        <v>4100</v>
      </c>
      <c r="B4108" s="1" t="str">
        <f>"201304001058"</f>
        <v>201304001058</v>
      </c>
      <c r="C4108" s="1" t="s">
        <v>3</v>
      </c>
    </row>
    <row r="4109" spans="1:3" x14ac:dyDescent="0.25">
      <c r="A4109" s="1">
        <v>4101</v>
      </c>
      <c r="B4109" s="1" t="str">
        <f>"201304001059"</f>
        <v>201304001059</v>
      </c>
      <c r="C4109" s="1" t="s">
        <v>3</v>
      </c>
    </row>
    <row r="4110" spans="1:3" x14ac:dyDescent="0.25">
      <c r="A4110" s="1">
        <v>4102</v>
      </c>
      <c r="B4110" s="1" t="str">
        <f>"201304001104"</f>
        <v>201304001104</v>
      </c>
      <c r="C4110" s="1" t="s">
        <v>3</v>
      </c>
    </row>
    <row r="4111" spans="1:3" x14ac:dyDescent="0.25">
      <c r="A4111" s="1">
        <v>4103</v>
      </c>
      <c r="B4111" s="1" t="str">
        <f>"201304001117"</f>
        <v>201304001117</v>
      </c>
      <c r="C4111" s="1" t="s">
        <v>3</v>
      </c>
    </row>
    <row r="4112" spans="1:3" x14ac:dyDescent="0.25">
      <c r="A4112" s="1">
        <v>4104</v>
      </c>
      <c r="B4112" s="1" t="str">
        <f>"201304001162"</f>
        <v>201304001162</v>
      </c>
      <c r="C4112" s="1" t="s">
        <v>3</v>
      </c>
    </row>
    <row r="4113" spans="1:3" x14ac:dyDescent="0.25">
      <c r="A4113" s="1">
        <v>4105</v>
      </c>
      <c r="B4113" s="1" t="str">
        <f>"201304001165"</f>
        <v>201304001165</v>
      </c>
      <c r="C4113" s="1" t="s">
        <v>3</v>
      </c>
    </row>
    <row r="4114" spans="1:3" x14ac:dyDescent="0.25">
      <c r="A4114" s="1">
        <v>4106</v>
      </c>
      <c r="B4114" s="1" t="str">
        <f>"201304001173"</f>
        <v>201304001173</v>
      </c>
      <c r="C4114" s="1" t="s">
        <v>3</v>
      </c>
    </row>
    <row r="4115" spans="1:3" x14ac:dyDescent="0.25">
      <c r="A4115" s="1">
        <v>4107</v>
      </c>
      <c r="B4115" s="1" t="str">
        <f>"201304001188"</f>
        <v>201304001188</v>
      </c>
      <c r="C4115" s="1" t="s">
        <v>3</v>
      </c>
    </row>
    <row r="4116" spans="1:3" x14ac:dyDescent="0.25">
      <c r="A4116" s="1">
        <v>4108</v>
      </c>
      <c r="B4116" s="1" t="str">
        <f>"201304001203"</f>
        <v>201304001203</v>
      </c>
      <c r="C4116" s="1" t="s">
        <v>3</v>
      </c>
    </row>
    <row r="4117" spans="1:3" x14ac:dyDescent="0.25">
      <c r="A4117" s="1">
        <v>4109</v>
      </c>
      <c r="B4117" s="1" t="str">
        <f>"201304001206"</f>
        <v>201304001206</v>
      </c>
      <c r="C4117" s="1" t="s">
        <v>3</v>
      </c>
    </row>
    <row r="4118" spans="1:3" x14ac:dyDescent="0.25">
      <c r="A4118" s="1">
        <v>4110</v>
      </c>
      <c r="B4118" s="1" t="str">
        <f>"201304001222"</f>
        <v>201304001222</v>
      </c>
      <c r="C4118" s="1" t="s">
        <v>3</v>
      </c>
    </row>
    <row r="4119" spans="1:3" x14ac:dyDescent="0.25">
      <c r="A4119" s="1">
        <v>4111</v>
      </c>
      <c r="B4119" s="1" t="str">
        <f>"201304001231"</f>
        <v>201304001231</v>
      </c>
      <c r="C4119" s="1" t="s">
        <v>3</v>
      </c>
    </row>
    <row r="4120" spans="1:3" x14ac:dyDescent="0.25">
      <c r="A4120" s="1">
        <v>4112</v>
      </c>
      <c r="B4120" s="1" t="str">
        <f>"201304001253"</f>
        <v>201304001253</v>
      </c>
      <c r="C4120" s="1" t="s">
        <v>3</v>
      </c>
    </row>
    <row r="4121" spans="1:3" x14ac:dyDescent="0.25">
      <c r="A4121" s="1">
        <v>4113</v>
      </c>
      <c r="B4121" s="1" t="str">
        <f>"201304001291"</f>
        <v>201304001291</v>
      </c>
      <c r="C4121" s="1" t="s">
        <v>3</v>
      </c>
    </row>
    <row r="4122" spans="1:3" x14ac:dyDescent="0.25">
      <c r="A4122" s="1">
        <v>4114</v>
      </c>
      <c r="B4122" s="1" t="str">
        <f>"201304001306"</f>
        <v>201304001306</v>
      </c>
      <c r="C4122" s="1" t="s">
        <v>3</v>
      </c>
    </row>
    <row r="4123" spans="1:3" x14ac:dyDescent="0.25">
      <c r="A4123" s="1">
        <v>4115</v>
      </c>
      <c r="B4123" s="1" t="str">
        <f>"201304001330"</f>
        <v>201304001330</v>
      </c>
      <c r="C4123" s="1" t="s">
        <v>3</v>
      </c>
    </row>
    <row r="4124" spans="1:3" x14ac:dyDescent="0.25">
      <c r="A4124" s="1">
        <v>4116</v>
      </c>
      <c r="B4124" s="1" t="str">
        <f>"201304001332"</f>
        <v>201304001332</v>
      </c>
      <c r="C4124" s="1" t="s">
        <v>3</v>
      </c>
    </row>
    <row r="4125" spans="1:3" x14ac:dyDescent="0.25">
      <c r="A4125" s="1">
        <v>4117</v>
      </c>
      <c r="B4125" s="1" t="str">
        <f>"201304001343"</f>
        <v>201304001343</v>
      </c>
      <c r="C4125" s="1" t="s">
        <v>3</v>
      </c>
    </row>
    <row r="4126" spans="1:3" x14ac:dyDescent="0.25">
      <c r="A4126" s="1">
        <v>4118</v>
      </c>
      <c r="B4126" s="1" t="str">
        <f>"201304001361"</f>
        <v>201304001361</v>
      </c>
      <c r="C4126" s="1" t="s">
        <v>3</v>
      </c>
    </row>
    <row r="4127" spans="1:3" x14ac:dyDescent="0.25">
      <c r="A4127" s="1">
        <v>4119</v>
      </c>
      <c r="B4127" s="1" t="str">
        <f>"201304001389"</f>
        <v>201304001389</v>
      </c>
      <c r="C4127" s="1" t="s">
        <v>3</v>
      </c>
    </row>
    <row r="4128" spans="1:3" x14ac:dyDescent="0.25">
      <c r="A4128" s="1">
        <v>4120</v>
      </c>
      <c r="B4128" s="1" t="str">
        <f>"201304001400"</f>
        <v>201304001400</v>
      </c>
      <c r="C4128" s="1" t="s">
        <v>3</v>
      </c>
    </row>
    <row r="4129" spans="1:3" x14ac:dyDescent="0.25">
      <c r="A4129" s="1">
        <v>4121</v>
      </c>
      <c r="B4129" s="1" t="str">
        <f>"201304001419"</f>
        <v>201304001419</v>
      </c>
      <c r="C4129" s="1" t="s">
        <v>3</v>
      </c>
    </row>
    <row r="4130" spans="1:3" x14ac:dyDescent="0.25">
      <c r="A4130" s="1">
        <v>4122</v>
      </c>
      <c r="B4130" s="1" t="str">
        <f>"201304001455"</f>
        <v>201304001455</v>
      </c>
      <c r="C4130" s="1" t="s">
        <v>3</v>
      </c>
    </row>
    <row r="4131" spans="1:3" x14ac:dyDescent="0.25">
      <c r="A4131" s="1">
        <v>4123</v>
      </c>
      <c r="B4131" s="1" t="str">
        <f>"201304001473"</f>
        <v>201304001473</v>
      </c>
      <c r="C4131" s="1" t="s">
        <v>3</v>
      </c>
    </row>
    <row r="4132" spans="1:3" x14ac:dyDescent="0.25">
      <c r="A4132" s="1">
        <v>4124</v>
      </c>
      <c r="B4132" s="1" t="str">
        <f>"201304001474"</f>
        <v>201304001474</v>
      </c>
      <c r="C4132" s="1" t="s">
        <v>3</v>
      </c>
    </row>
    <row r="4133" spans="1:3" x14ac:dyDescent="0.25">
      <c r="A4133" s="1">
        <v>4125</v>
      </c>
      <c r="B4133" s="1" t="str">
        <f>"201304001490"</f>
        <v>201304001490</v>
      </c>
      <c r="C4133" s="1" t="s">
        <v>3</v>
      </c>
    </row>
    <row r="4134" spans="1:3" x14ac:dyDescent="0.25">
      <c r="A4134" s="1">
        <v>4126</v>
      </c>
      <c r="B4134" s="1" t="str">
        <f>"201304001503"</f>
        <v>201304001503</v>
      </c>
      <c r="C4134" s="1" t="s">
        <v>3</v>
      </c>
    </row>
    <row r="4135" spans="1:3" x14ac:dyDescent="0.25">
      <c r="A4135" s="1">
        <v>4127</v>
      </c>
      <c r="B4135" s="1" t="str">
        <f>"201304001507"</f>
        <v>201304001507</v>
      </c>
      <c r="C4135" s="1" t="s">
        <v>3</v>
      </c>
    </row>
    <row r="4136" spans="1:3" x14ac:dyDescent="0.25">
      <c r="A4136" s="1">
        <v>4128</v>
      </c>
      <c r="B4136" s="1" t="str">
        <f>"201304001510"</f>
        <v>201304001510</v>
      </c>
      <c r="C4136" s="1" t="s">
        <v>3</v>
      </c>
    </row>
    <row r="4137" spans="1:3" x14ac:dyDescent="0.25">
      <c r="A4137" s="1">
        <v>4129</v>
      </c>
      <c r="B4137" s="1" t="str">
        <f>"201304001545"</f>
        <v>201304001545</v>
      </c>
      <c r="C4137" s="1" t="s">
        <v>3</v>
      </c>
    </row>
    <row r="4138" spans="1:3" x14ac:dyDescent="0.25">
      <c r="A4138" s="1">
        <v>4130</v>
      </c>
      <c r="B4138" s="1" t="str">
        <f>"201304001562"</f>
        <v>201304001562</v>
      </c>
      <c r="C4138" s="1" t="s">
        <v>3</v>
      </c>
    </row>
    <row r="4139" spans="1:3" x14ac:dyDescent="0.25">
      <c r="A4139" s="1">
        <v>4131</v>
      </c>
      <c r="B4139" s="1" t="str">
        <f>"201304001584"</f>
        <v>201304001584</v>
      </c>
      <c r="C4139" s="1" t="s">
        <v>3</v>
      </c>
    </row>
    <row r="4140" spans="1:3" x14ac:dyDescent="0.25">
      <c r="A4140" s="1">
        <v>4132</v>
      </c>
      <c r="B4140" s="1" t="str">
        <f>"201304001610"</f>
        <v>201304001610</v>
      </c>
      <c r="C4140" s="1" t="s">
        <v>3</v>
      </c>
    </row>
    <row r="4141" spans="1:3" x14ac:dyDescent="0.25">
      <c r="A4141" s="1">
        <v>4133</v>
      </c>
      <c r="B4141" s="1" t="str">
        <f>"201304001618"</f>
        <v>201304001618</v>
      </c>
      <c r="C4141" s="1" t="s">
        <v>3</v>
      </c>
    </row>
    <row r="4142" spans="1:3" x14ac:dyDescent="0.25">
      <c r="A4142" s="1">
        <v>4134</v>
      </c>
      <c r="B4142" s="1" t="str">
        <f>"201304001630"</f>
        <v>201304001630</v>
      </c>
      <c r="C4142" s="1" t="s">
        <v>3</v>
      </c>
    </row>
    <row r="4143" spans="1:3" x14ac:dyDescent="0.25">
      <c r="A4143" s="1">
        <v>4135</v>
      </c>
      <c r="B4143" s="1" t="str">
        <f>"201304001639"</f>
        <v>201304001639</v>
      </c>
      <c r="C4143" s="1" t="s">
        <v>3</v>
      </c>
    </row>
    <row r="4144" spans="1:3" x14ac:dyDescent="0.25">
      <c r="A4144" s="1">
        <v>4136</v>
      </c>
      <c r="B4144" s="1" t="str">
        <f>"201304001668"</f>
        <v>201304001668</v>
      </c>
      <c r="C4144" s="1" t="s">
        <v>3</v>
      </c>
    </row>
    <row r="4145" spans="1:3" x14ac:dyDescent="0.25">
      <c r="A4145" s="1">
        <v>4137</v>
      </c>
      <c r="B4145" s="1" t="str">
        <f>"201304001679"</f>
        <v>201304001679</v>
      </c>
      <c r="C4145" s="1" t="s">
        <v>3</v>
      </c>
    </row>
    <row r="4146" spans="1:3" x14ac:dyDescent="0.25">
      <c r="A4146" s="1">
        <v>4138</v>
      </c>
      <c r="B4146" s="1" t="str">
        <f>"201304001690"</f>
        <v>201304001690</v>
      </c>
      <c r="C4146" s="1" t="s">
        <v>3</v>
      </c>
    </row>
    <row r="4147" spans="1:3" x14ac:dyDescent="0.25">
      <c r="A4147" s="1">
        <v>4139</v>
      </c>
      <c r="B4147" s="1" t="str">
        <f>"201304001691"</f>
        <v>201304001691</v>
      </c>
      <c r="C4147" s="1" t="s">
        <v>3</v>
      </c>
    </row>
    <row r="4148" spans="1:3" x14ac:dyDescent="0.25">
      <c r="A4148" s="1">
        <v>4140</v>
      </c>
      <c r="B4148" s="1" t="str">
        <f>"201304001692"</f>
        <v>201304001692</v>
      </c>
      <c r="C4148" s="1" t="s">
        <v>3</v>
      </c>
    </row>
    <row r="4149" spans="1:3" x14ac:dyDescent="0.25">
      <c r="A4149" s="1">
        <v>4141</v>
      </c>
      <c r="B4149" s="1" t="str">
        <f>"201304001708"</f>
        <v>201304001708</v>
      </c>
      <c r="C4149" s="1" t="s">
        <v>3</v>
      </c>
    </row>
    <row r="4150" spans="1:3" x14ac:dyDescent="0.25">
      <c r="A4150" s="1">
        <v>4142</v>
      </c>
      <c r="B4150" s="1" t="str">
        <f>"201304001722"</f>
        <v>201304001722</v>
      </c>
      <c r="C4150" s="1" t="s">
        <v>3</v>
      </c>
    </row>
    <row r="4151" spans="1:3" x14ac:dyDescent="0.25">
      <c r="A4151" s="1">
        <v>4143</v>
      </c>
      <c r="B4151" s="1" t="str">
        <f>"201304001733"</f>
        <v>201304001733</v>
      </c>
      <c r="C4151" s="1" t="s">
        <v>10</v>
      </c>
    </row>
    <row r="4152" spans="1:3" x14ac:dyDescent="0.25">
      <c r="A4152" s="1">
        <v>4144</v>
      </c>
      <c r="B4152" s="1" t="str">
        <f>"201304001786"</f>
        <v>201304001786</v>
      </c>
      <c r="C4152" s="1" t="s">
        <v>3</v>
      </c>
    </row>
    <row r="4153" spans="1:3" x14ac:dyDescent="0.25">
      <c r="A4153" s="1">
        <v>4145</v>
      </c>
      <c r="B4153" s="1" t="str">
        <f>"201304001807"</f>
        <v>201304001807</v>
      </c>
      <c r="C4153" s="1" t="s">
        <v>3</v>
      </c>
    </row>
    <row r="4154" spans="1:3" x14ac:dyDescent="0.25">
      <c r="A4154" s="1">
        <v>4146</v>
      </c>
      <c r="B4154" s="1" t="str">
        <f>"201304001819"</f>
        <v>201304001819</v>
      </c>
      <c r="C4154" s="1" t="s">
        <v>3</v>
      </c>
    </row>
    <row r="4155" spans="1:3" x14ac:dyDescent="0.25">
      <c r="A4155" s="1">
        <v>4147</v>
      </c>
      <c r="B4155" s="1" t="str">
        <f>"201304001826"</f>
        <v>201304001826</v>
      </c>
      <c r="C4155" s="1" t="s">
        <v>3</v>
      </c>
    </row>
    <row r="4156" spans="1:3" x14ac:dyDescent="0.25">
      <c r="A4156" s="1">
        <v>4148</v>
      </c>
      <c r="B4156" s="1" t="str">
        <f>"201304001869"</f>
        <v>201304001869</v>
      </c>
      <c r="C4156" s="1" t="s">
        <v>3</v>
      </c>
    </row>
    <row r="4157" spans="1:3" x14ac:dyDescent="0.25">
      <c r="A4157" s="1">
        <v>4149</v>
      </c>
      <c r="B4157" s="1" t="str">
        <f>"201304001883"</f>
        <v>201304001883</v>
      </c>
      <c r="C4157" s="1" t="s">
        <v>3</v>
      </c>
    </row>
    <row r="4158" spans="1:3" x14ac:dyDescent="0.25">
      <c r="A4158" s="1">
        <v>4150</v>
      </c>
      <c r="B4158" s="1" t="str">
        <f>"201304001908"</f>
        <v>201304001908</v>
      </c>
      <c r="C4158" s="1" t="s">
        <v>3</v>
      </c>
    </row>
    <row r="4159" spans="1:3" x14ac:dyDescent="0.25">
      <c r="A4159" s="1">
        <v>4151</v>
      </c>
      <c r="B4159" s="1" t="str">
        <f>"201304001923"</f>
        <v>201304001923</v>
      </c>
      <c r="C4159" s="1" t="s">
        <v>3</v>
      </c>
    </row>
    <row r="4160" spans="1:3" x14ac:dyDescent="0.25">
      <c r="A4160" s="1">
        <v>4152</v>
      </c>
      <c r="B4160" s="1" t="str">
        <f>"201304001939"</f>
        <v>201304001939</v>
      </c>
      <c r="C4160" s="1" t="s">
        <v>3</v>
      </c>
    </row>
    <row r="4161" spans="1:3" x14ac:dyDescent="0.25">
      <c r="A4161" s="1">
        <v>4153</v>
      </c>
      <c r="B4161" s="1" t="str">
        <f>"201304001944"</f>
        <v>201304001944</v>
      </c>
      <c r="C4161" s="1" t="s">
        <v>3</v>
      </c>
    </row>
    <row r="4162" spans="1:3" x14ac:dyDescent="0.25">
      <c r="A4162" s="1">
        <v>4154</v>
      </c>
      <c r="B4162" s="1" t="str">
        <f>"201304001952"</f>
        <v>201304001952</v>
      </c>
      <c r="C4162" s="1" t="s">
        <v>3</v>
      </c>
    </row>
    <row r="4163" spans="1:3" x14ac:dyDescent="0.25">
      <c r="A4163" s="1">
        <v>4155</v>
      </c>
      <c r="B4163" s="1" t="str">
        <f>"201304001962"</f>
        <v>201304001962</v>
      </c>
      <c r="C4163" s="1" t="s">
        <v>3</v>
      </c>
    </row>
    <row r="4164" spans="1:3" x14ac:dyDescent="0.25">
      <c r="A4164" s="1">
        <v>4156</v>
      </c>
      <c r="B4164" s="1" t="str">
        <f>"201304001966"</f>
        <v>201304001966</v>
      </c>
      <c r="C4164" s="1" t="s">
        <v>3</v>
      </c>
    </row>
    <row r="4165" spans="1:3" x14ac:dyDescent="0.25">
      <c r="A4165" s="1">
        <v>4157</v>
      </c>
      <c r="B4165" s="1" t="str">
        <f>"201304001975"</f>
        <v>201304001975</v>
      </c>
      <c r="C4165" s="1" t="s">
        <v>3</v>
      </c>
    </row>
    <row r="4166" spans="1:3" x14ac:dyDescent="0.25">
      <c r="A4166" s="1">
        <v>4158</v>
      </c>
      <c r="B4166" s="1" t="str">
        <f>"201304001982"</f>
        <v>201304001982</v>
      </c>
      <c r="C4166" s="1" t="s">
        <v>3</v>
      </c>
    </row>
    <row r="4167" spans="1:3" x14ac:dyDescent="0.25">
      <c r="A4167" s="1">
        <v>4159</v>
      </c>
      <c r="B4167" s="1" t="str">
        <f>"201304001989"</f>
        <v>201304001989</v>
      </c>
      <c r="C4167" s="1" t="s">
        <v>3</v>
      </c>
    </row>
    <row r="4168" spans="1:3" x14ac:dyDescent="0.25">
      <c r="A4168" s="1">
        <v>4160</v>
      </c>
      <c r="B4168" s="1" t="str">
        <f>"201304001991"</f>
        <v>201304001991</v>
      </c>
      <c r="C4168" s="1" t="s">
        <v>3</v>
      </c>
    </row>
    <row r="4169" spans="1:3" x14ac:dyDescent="0.25">
      <c r="A4169" s="1">
        <v>4161</v>
      </c>
      <c r="B4169" s="1" t="str">
        <f>"201304002014"</f>
        <v>201304002014</v>
      </c>
      <c r="C4169" s="1" t="s">
        <v>3</v>
      </c>
    </row>
    <row r="4170" spans="1:3" x14ac:dyDescent="0.25">
      <c r="A4170" s="1">
        <v>4162</v>
      </c>
      <c r="B4170" s="1" t="str">
        <f>"201304002042"</f>
        <v>201304002042</v>
      </c>
      <c r="C4170" s="1" t="s">
        <v>3</v>
      </c>
    </row>
    <row r="4171" spans="1:3" x14ac:dyDescent="0.25">
      <c r="A4171" s="1">
        <v>4163</v>
      </c>
      <c r="B4171" s="1" t="str">
        <f>"201304002045"</f>
        <v>201304002045</v>
      </c>
      <c r="C4171" s="1" t="s">
        <v>3</v>
      </c>
    </row>
    <row r="4172" spans="1:3" x14ac:dyDescent="0.25">
      <c r="A4172" s="1">
        <v>4164</v>
      </c>
      <c r="B4172" s="1" t="str">
        <f>"201304002054"</f>
        <v>201304002054</v>
      </c>
      <c r="C4172" s="1" t="s">
        <v>3</v>
      </c>
    </row>
    <row r="4173" spans="1:3" x14ac:dyDescent="0.25">
      <c r="A4173" s="1">
        <v>4165</v>
      </c>
      <c r="B4173" s="1" t="str">
        <f>"201304002076"</f>
        <v>201304002076</v>
      </c>
      <c r="C4173" s="1" t="s">
        <v>3</v>
      </c>
    </row>
    <row r="4174" spans="1:3" x14ac:dyDescent="0.25">
      <c r="A4174" s="1">
        <v>4166</v>
      </c>
      <c r="B4174" s="1" t="str">
        <f>"201304002085"</f>
        <v>201304002085</v>
      </c>
      <c r="C4174" s="1" t="s">
        <v>3</v>
      </c>
    </row>
    <row r="4175" spans="1:3" x14ac:dyDescent="0.25">
      <c r="A4175" s="1">
        <v>4167</v>
      </c>
      <c r="B4175" s="1" t="str">
        <f>"201304002087"</f>
        <v>201304002087</v>
      </c>
      <c r="C4175" s="1" t="s">
        <v>3</v>
      </c>
    </row>
    <row r="4176" spans="1:3" x14ac:dyDescent="0.25">
      <c r="A4176" s="1">
        <v>4168</v>
      </c>
      <c r="B4176" s="1" t="str">
        <f>"201304002089"</f>
        <v>201304002089</v>
      </c>
      <c r="C4176" s="1" t="s">
        <v>3</v>
      </c>
    </row>
    <row r="4177" spans="1:3" x14ac:dyDescent="0.25">
      <c r="A4177" s="1">
        <v>4169</v>
      </c>
      <c r="B4177" s="1" t="str">
        <f>"201304002100"</f>
        <v>201304002100</v>
      </c>
      <c r="C4177" s="1" t="s">
        <v>3</v>
      </c>
    </row>
    <row r="4178" spans="1:3" x14ac:dyDescent="0.25">
      <c r="A4178" s="1">
        <v>4170</v>
      </c>
      <c r="B4178" s="1" t="str">
        <f>"201304002113"</f>
        <v>201304002113</v>
      </c>
      <c r="C4178" s="1" t="s">
        <v>3</v>
      </c>
    </row>
    <row r="4179" spans="1:3" x14ac:dyDescent="0.25">
      <c r="A4179" s="1">
        <v>4171</v>
      </c>
      <c r="B4179" s="1" t="str">
        <f>"201304002142"</f>
        <v>201304002142</v>
      </c>
      <c r="C4179" s="1" t="s">
        <v>3</v>
      </c>
    </row>
    <row r="4180" spans="1:3" x14ac:dyDescent="0.25">
      <c r="A4180" s="1">
        <v>4172</v>
      </c>
      <c r="B4180" s="1" t="str">
        <f>"201304002157"</f>
        <v>201304002157</v>
      </c>
      <c r="C4180" s="1" t="s">
        <v>3</v>
      </c>
    </row>
    <row r="4181" spans="1:3" x14ac:dyDescent="0.25">
      <c r="A4181" s="1">
        <v>4173</v>
      </c>
      <c r="B4181" s="1" t="str">
        <f>"201304002172"</f>
        <v>201304002172</v>
      </c>
      <c r="C4181" s="1" t="s">
        <v>3</v>
      </c>
    </row>
    <row r="4182" spans="1:3" x14ac:dyDescent="0.25">
      <c r="A4182" s="1">
        <v>4174</v>
      </c>
      <c r="B4182" s="1" t="str">
        <f>"201304002190"</f>
        <v>201304002190</v>
      </c>
      <c r="C4182" s="1" t="s">
        <v>3</v>
      </c>
    </row>
    <row r="4183" spans="1:3" x14ac:dyDescent="0.25">
      <c r="A4183" s="1">
        <v>4175</v>
      </c>
      <c r="B4183" s="1" t="str">
        <f>"201304002232"</f>
        <v>201304002232</v>
      </c>
      <c r="C4183" s="1" t="s">
        <v>3</v>
      </c>
    </row>
    <row r="4184" spans="1:3" x14ac:dyDescent="0.25">
      <c r="A4184" s="1">
        <v>4176</v>
      </c>
      <c r="B4184" s="1" t="str">
        <f>"201304002238"</f>
        <v>201304002238</v>
      </c>
      <c r="C4184" s="1" t="s">
        <v>3</v>
      </c>
    </row>
    <row r="4185" spans="1:3" x14ac:dyDescent="0.25">
      <c r="A4185" s="1">
        <v>4177</v>
      </c>
      <c r="B4185" s="1" t="str">
        <f>"201304002290"</f>
        <v>201304002290</v>
      </c>
      <c r="C4185" s="1" t="s">
        <v>3</v>
      </c>
    </row>
    <row r="4186" spans="1:3" x14ac:dyDescent="0.25">
      <c r="A4186" s="1">
        <v>4178</v>
      </c>
      <c r="B4186" s="1" t="str">
        <f>"201304002294"</f>
        <v>201304002294</v>
      </c>
      <c r="C4186" s="1" t="s">
        <v>3</v>
      </c>
    </row>
    <row r="4187" spans="1:3" x14ac:dyDescent="0.25">
      <c r="A4187" s="1">
        <v>4179</v>
      </c>
      <c r="B4187" s="1" t="str">
        <f>"201304002296"</f>
        <v>201304002296</v>
      </c>
      <c r="C4187" s="1" t="s">
        <v>3</v>
      </c>
    </row>
    <row r="4188" spans="1:3" x14ac:dyDescent="0.25">
      <c r="A4188" s="1">
        <v>4180</v>
      </c>
      <c r="B4188" s="1" t="str">
        <f>"201304002308"</f>
        <v>201304002308</v>
      </c>
      <c r="C4188" s="1" t="s">
        <v>3</v>
      </c>
    </row>
    <row r="4189" spans="1:3" x14ac:dyDescent="0.25">
      <c r="A4189" s="1">
        <v>4181</v>
      </c>
      <c r="B4189" s="1" t="str">
        <f>"201304002364"</f>
        <v>201304002364</v>
      </c>
      <c r="C4189" s="1" t="s">
        <v>3</v>
      </c>
    </row>
    <row r="4190" spans="1:3" x14ac:dyDescent="0.25">
      <c r="A4190" s="1">
        <v>4182</v>
      </c>
      <c r="B4190" s="1" t="str">
        <f>"201304002377"</f>
        <v>201304002377</v>
      </c>
      <c r="C4190" s="1" t="s">
        <v>3</v>
      </c>
    </row>
    <row r="4191" spans="1:3" x14ac:dyDescent="0.25">
      <c r="A4191" s="1">
        <v>4183</v>
      </c>
      <c r="B4191" s="1" t="str">
        <f>"201304002460"</f>
        <v>201304002460</v>
      </c>
      <c r="C4191" s="1" t="s">
        <v>3</v>
      </c>
    </row>
    <row r="4192" spans="1:3" x14ac:dyDescent="0.25">
      <c r="A4192" s="1">
        <v>4184</v>
      </c>
      <c r="B4192" s="1" t="str">
        <f>"201304002472"</f>
        <v>201304002472</v>
      </c>
      <c r="C4192" s="1" t="s">
        <v>3</v>
      </c>
    </row>
    <row r="4193" spans="1:3" x14ac:dyDescent="0.25">
      <c r="A4193" s="1">
        <v>4185</v>
      </c>
      <c r="B4193" s="1" t="str">
        <f>"201304002484"</f>
        <v>201304002484</v>
      </c>
      <c r="C4193" s="1" t="s">
        <v>3</v>
      </c>
    </row>
    <row r="4194" spans="1:3" x14ac:dyDescent="0.25">
      <c r="A4194" s="1">
        <v>4186</v>
      </c>
      <c r="B4194" s="1" t="str">
        <f>"201304002497"</f>
        <v>201304002497</v>
      </c>
      <c r="C4194" s="1" t="s">
        <v>3</v>
      </c>
    </row>
    <row r="4195" spans="1:3" x14ac:dyDescent="0.25">
      <c r="A4195" s="1">
        <v>4187</v>
      </c>
      <c r="B4195" s="1" t="str">
        <f>"201304002525"</f>
        <v>201304002525</v>
      </c>
      <c r="C4195" s="1" t="s">
        <v>3</v>
      </c>
    </row>
    <row r="4196" spans="1:3" x14ac:dyDescent="0.25">
      <c r="A4196" s="1">
        <v>4188</v>
      </c>
      <c r="B4196" s="1" t="str">
        <f>"201304002589"</f>
        <v>201304002589</v>
      </c>
      <c r="C4196" s="1" t="s">
        <v>3</v>
      </c>
    </row>
    <row r="4197" spans="1:3" x14ac:dyDescent="0.25">
      <c r="A4197" s="1">
        <v>4189</v>
      </c>
      <c r="B4197" s="1" t="str">
        <f>"201304002590"</f>
        <v>201304002590</v>
      </c>
      <c r="C4197" s="1" t="s">
        <v>3</v>
      </c>
    </row>
    <row r="4198" spans="1:3" x14ac:dyDescent="0.25">
      <c r="A4198" s="1">
        <v>4190</v>
      </c>
      <c r="B4198" s="1" t="str">
        <f>"201304002639"</f>
        <v>201304002639</v>
      </c>
      <c r="C4198" s="1" t="s">
        <v>3</v>
      </c>
    </row>
    <row r="4199" spans="1:3" x14ac:dyDescent="0.25">
      <c r="A4199" s="1">
        <v>4191</v>
      </c>
      <c r="B4199" s="1" t="str">
        <f>"201304002641"</f>
        <v>201304002641</v>
      </c>
      <c r="C4199" s="1" t="s">
        <v>3</v>
      </c>
    </row>
    <row r="4200" spans="1:3" x14ac:dyDescent="0.25">
      <c r="A4200" s="1">
        <v>4192</v>
      </c>
      <c r="B4200" s="1" t="str">
        <f>"201304002652"</f>
        <v>201304002652</v>
      </c>
      <c r="C4200" s="1" t="s">
        <v>3</v>
      </c>
    </row>
    <row r="4201" spans="1:3" x14ac:dyDescent="0.25">
      <c r="A4201" s="1">
        <v>4193</v>
      </c>
      <c r="B4201" s="1" t="str">
        <f>"201304002671"</f>
        <v>201304002671</v>
      </c>
      <c r="C4201" s="1" t="s">
        <v>3</v>
      </c>
    </row>
    <row r="4202" spans="1:3" x14ac:dyDescent="0.25">
      <c r="A4202" s="1">
        <v>4194</v>
      </c>
      <c r="B4202" s="1" t="str">
        <f>"201304002679"</f>
        <v>201304002679</v>
      </c>
      <c r="C4202" s="1" t="s">
        <v>3</v>
      </c>
    </row>
    <row r="4203" spans="1:3" x14ac:dyDescent="0.25">
      <c r="A4203" s="1">
        <v>4195</v>
      </c>
      <c r="B4203" s="1" t="str">
        <f>"201304002700"</f>
        <v>201304002700</v>
      </c>
      <c r="C4203" s="1" t="s">
        <v>3</v>
      </c>
    </row>
    <row r="4204" spans="1:3" x14ac:dyDescent="0.25">
      <c r="A4204" s="1">
        <v>4196</v>
      </c>
      <c r="B4204" s="1" t="str">
        <f>"201304002707"</f>
        <v>201304002707</v>
      </c>
      <c r="C4204" s="1" t="s">
        <v>3</v>
      </c>
    </row>
    <row r="4205" spans="1:3" x14ac:dyDescent="0.25">
      <c r="A4205" s="1">
        <v>4197</v>
      </c>
      <c r="B4205" s="1" t="str">
        <f>"201304002717"</f>
        <v>201304002717</v>
      </c>
      <c r="C4205" s="1" t="s">
        <v>3</v>
      </c>
    </row>
    <row r="4206" spans="1:3" x14ac:dyDescent="0.25">
      <c r="A4206" s="1">
        <v>4198</v>
      </c>
      <c r="B4206" s="1" t="str">
        <f>"201304002749"</f>
        <v>201304002749</v>
      </c>
      <c r="C4206" s="1" t="s">
        <v>3</v>
      </c>
    </row>
    <row r="4207" spans="1:3" x14ac:dyDescent="0.25">
      <c r="A4207" s="1">
        <v>4199</v>
      </c>
      <c r="B4207" s="1" t="str">
        <f>"201304002757"</f>
        <v>201304002757</v>
      </c>
      <c r="C4207" s="1" t="s">
        <v>3</v>
      </c>
    </row>
    <row r="4208" spans="1:3" x14ac:dyDescent="0.25">
      <c r="A4208" s="1">
        <v>4200</v>
      </c>
      <c r="B4208" s="1" t="str">
        <f>"201304002764"</f>
        <v>201304002764</v>
      </c>
      <c r="C4208" s="1" t="s">
        <v>3</v>
      </c>
    </row>
    <row r="4209" spans="1:3" x14ac:dyDescent="0.25">
      <c r="A4209" s="1">
        <v>4201</v>
      </c>
      <c r="B4209" s="1" t="str">
        <f>"201304002765"</f>
        <v>201304002765</v>
      </c>
      <c r="C4209" s="1" t="s">
        <v>3</v>
      </c>
    </row>
    <row r="4210" spans="1:3" x14ac:dyDescent="0.25">
      <c r="A4210" s="1">
        <v>4202</v>
      </c>
      <c r="B4210" s="1" t="str">
        <f>"201304002783"</f>
        <v>201304002783</v>
      </c>
      <c r="C4210" s="1" t="s">
        <v>3</v>
      </c>
    </row>
    <row r="4211" spans="1:3" x14ac:dyDescent="0.25">
      <c r="A4211" s="1">
        <v>4203</v>
      </c>
      <c r="B4211" s="1" t="str">
        <f>"201304002789"</f>
        <v>201304002789</v>
      </c>
      <c r="C4211" s="1" t="s">
        <v>3</v>
      </c>
    </row>
    <row r="4212" spans="1:3" x14ac:dyDescent="0.25">
      <c r="A4212" s="1">
        <v>4204</v>
      </c>
      <c r="B4212" s="1" t="str">
        <f>"201304002816"</f>
        <v>201304002816</v>
      </c>
      <c r="C4212" s="1" t="s">
        <v>3</v>
      </c>
    </row>
    <row r="4213" spans="1:3" x14ac:dyDescent="0.25">
      <c r="A4213" s="1">
        <v>4205</v>
      </c>
      <c r="B4213" s="1" t="str">
        <f>"201304002843"</f>
        <v>201304002843</v>
      </c>
      <c r="C4213" s="1" t="s">
        <v>3</v>
      </c>
    </row>
    <row r="4214" spans="1:3" x14ac:dyDescent="0.25">
      <c r="A4214" s="1">
        <v>4206</v>
      </c>
      <c r="B4214" s="1" t="str">
        <f>"201304002852"</f>
        <v>201304002852</v>
      </c>
      <c r="C4214" s="1" t="s">
        <v>3</v>
      </c>
    </row>
    <row r="4215" spans="1:3" x14ac:dyDescent="0.25">
      <c r="A4215" s="1">
        <v>4207</v>
      </c>
      <c r="B4215" s="1" t="str">
        <f>"201304002897"</f>
        <v>201304002897</v>
      </c>
      <c r="C4215" s="1" t="s">
        <v>3</v>
      </c>
    </row>
    <row r="4216" spans="1:3" x14ac:dyDescent="0.25">
      <c r="A4216" s="1">
        <v>4208</v>
      </c>
      <c r="B4216" s="1" t="str">
        <f>"201304002899"</f>
        <v>201304002899</v>
      </c>
      <c r="C4216" s="1" t="s">
        <v>3</v>
      </c>
    </row>
    <row r="4217" spans="1:3" x14ac:dyDescent="0.25">
      <c r="A4217" s="1">
        <v>4209</v>
      </c>
      <c r="B4217" s="1" t="str">
        <f>"201304002906"</f>
        <v>201304002906</v>
      </c>
      <c r="C4217" s="1" t="s">
        <v>3</v>
      </c>
    </row>
    <row r="4218" spans="1:3" x14ac:dyDescent="0.25">
      <c r="A4218" s="1">
        <v>4210</v>
      </c>
      <c r="B4218" s="1" t="str">
        <f>"201304002920"</f>
        <v>201304002920</v>
      </c>
      <c r="C4218" s="1" t="s">
        <v>3</v>
      </c>
    </row>
    <row r="4219" spans="1:3" x14ac:dyDescent="0.25">
      <c r="A4219" s="1">
        <v>4211</v>
      </c>
      <c r="B4219" s="1" t="str">
        <f>"201304002927"</f>
        <v>201304002927</v>
      </c>
      <c r="C4219" s="1" t="s">
        <v>3</v>
      </c>
    </row>
    <row r="4220" spans="1:3" x14ac:dyDescent="0.25">
      <c r="A4220" s="1">
        <v>4212</v>
      </c>
      <c r="B4220" s="1" t="str">
        <f>"201304002991"</f>
        <v>201304002991</v>
      </c>
      <c r="C4220" s="1" t="s">
        <v>3</v>
      </c>
    </row>
    <row r="4221" spans="1:3" x14ac:dyDescent="0.25">
      <c r="A4221" s="1">
        <v>4213</v>
      </c>
      <c r="B4221" s="1" t="str">
        <f>"201304003013"</f>
        <v>201304003013</v>
      </c>
      <c r="C4221" s="1" t="s">
        <v>3</v>
      </c>
    </row>
    <row r="4222" spans="1:3" x14ac:dyDescent="0.25">
      <c r="A4222" s="1">
        <v>4214</v>
      </c>
      <c r="B4222" s="1" t="str">
        <f>"201304003033"</f>
        <v>201304003033</v>
      </c>
      <c r="C4222" s="1" t="s">
        <v>3</v>
      </c>
    </row>
    <row r="4223" spans="1:3" x14ac:dyDescent="0.25">
      <c r="A4223" s="1">
        <v>4215</v>
      </c>
      <c r="B4223" s="1" t="str">
        <f>"201304003054"</f>
        <v>201304003054</v>
      </c>
      <c r="C4223" s="1" t="s">
        <v>3</v>
      </c>
    </row>
    <row r="4224" spans="1:3" x14ac:dyDescent="0.25">
      <c r="A4224" s="1">
        <v>4216</v>
      </c>
      <c r="B4224" s="1" t="str">
        <f>"201304003075"</f>
        <v>201304003075</v>
      </c>
      <c r="C4224" s="1" t="s">
        <v>3</v>
      </c>
    </row>
    <row r="4225" spans="1:3" x14ac:dyDescent="0.25">
      <c r="A4225" s="1">
        <v>4217</v>
      </c>
      <c r="B4225" s="1" t="str">
        <f>"201304003091"</f>
        <v>201304003091</v>
      </c>
      <c r="C4225" s="1" t="s">
        <v>3</v>
      </c>
    </row>
    <row r="4226" spans="1:3" x14ac:dyDescent="0.25">
      <c r="A4226" s="1">
        <v>4218</v>
      </c>
      <c r="B4226" s="1" t="str">
        <f>"201304003093"</f>
        <v>201304003093</v>
      </c>
      <c r="C4226" s="1" t="s">
        <v>3</v>
      </c>
    </row>
    <row r="4227" spans="1:3" x14ac:dyDescent="0.25">
      <c r="A4227" s="1">
        <v>4219</v>
      </c>
      <c r="B4227" s="1" t="str">
        <f>"201304003120"</f>
        <v>201304003120</v>
      </c>
      <c r="C4227" s="1" t="s">
        <v>3</v>
      </c>
    </row>
    <row r="4228" spans="1:3" x14ac:dyDescent="0.25">
      <c r="A4228" s="1">
        <v>4220</v>
      </c>
      <c r="B4228" s="1" t="str">
        <f>"201304003131"</f>
        <v>201304003131</v>
      </c>
      <c r="C4228" s="1" t="s">
        <v>3</v>
      </c>
    </row>
    <row r="4229" spans="1:3" x14ac:dyDescent="0.25">
      <c r="A4229" s="1">
        <v>4221</v>
      </c>
      <c r="B4229" s="1" t="str">
        <f>"201304003132"</f>
        <v>201304003132</v>
      </c>
      <c r="C4229" s="1" t="s">
        <v>3</v>
      </c>
    </row>
    <row r="4230" spans="1:3" x14ac:dyDescent="0.25">
      <c r="A4230" s="1">
        <v>4222</v>
      </c>
      <c r="B4230" s="1" t="str">
        <f>"201304003140"</f>
        <v>201304003140</v>
      </c>
      <c r="C4230" s="1" t="s">
        <v>3</v>
      </c>
    </row>
    <row r="4231" spans="1:3" x14ac:dyDescent="0.25">
      <c r="A4231" s="1">
        <v>4223</v>
      </c>
      <c r="B4231" s="1" t="str">
        <f>"201304003144"</f>
        <v>201304003144</v>
      </c>
      <c r="C4231" s="1" t="s">
        <v>3</v>
      </c>
    </row>
    <row r="4232" spans="1:3" x14ac:dyDescent="0.25">
      <c r="A4232" s="1">
        <v>4224</v>
      </c>
      <c r="B4232" s="1" t="str">
        <f>"201304003146"</f>
        <v>201304003146</v>
      </c>
      <c r="C4232" s="1" t="s">
        <v>3</v>
      </c>
    </row>
    <row r="4233" spans="1:3" x14ac:dyDescent="0.25">
      <c r="A4233" s="1">
        <v>4225</v>
      </c>
      <c r="B4233" s="1" t="str">
        <f>"201304003147"</f>
        <v>201304003147</v>
      </c>
      <c r="C4233" s="1" t="s">
        <v>3</v>
      </c>
    </row>
    <row r="4234" spans="1:3" x14ac:dyDescent="0.25">
      <c r="A4234" s="1">
        <v>4226</v>
      </c>
      <c r="B4234" s="1" t="str">
        <f>"201304003174"</f>
        <v>201304003174</v>
      </c>
      <c r="C4234" s="1" t="s">
        <v>3</v>
      </c>
    </row>
    <row r="4235" spans="1:3" x14ac:dyDescent="0.25">
      <c r="A4235" s="1">
        <v>4227</v>
      </c>
      <c r="B4235" s="1" t="str">
        <f>"201304003185"</f>
        <v>201304003185</v>
      </c>
      <c r="C4235" s="1" t="s">
        <v>3</v>
      </c>
    </row>
    <row r="4236" spans="1:3" x14ac:dyDescent="0.25">
      <c r="A4236" s="1">
        <v>4228</v>
      </c>
      <c r="B4236" s="1" t="str">
        <f>"201304003214"</f>
        <v>201304003214</v>
      </c>
      <c r="C4236" s="1" t="s">
        <v>3</v>
      </c>
    </row>
    <row r="4237" spans="1:3" x14ac:dyDescent="0.25">
      <c r="A4237" s="1">
        <v>4229</v>
      </c>
      <c r="B4237" s="1" t="str">
        <f>"201304003219"</f>
        <v>201304003219</v>
      </c>
      <c r="C4237" s="1" t="s">
        <v>3</v>
      </c>
    </row>
    <row r="4238" spans="1:3" x14ac:dyDescent="0.25">
      <c r="A4238" s="1">
        <v>4230</v>
      </c>
      <c r="B4238" s="1" t="str">
        <f>"201304003227"</f>
        <v>201304003227</v>
      </c>
      <c r="C4238" s="1" t="s">
        <v>3</v>
      </c>
    </row>
    <row r="4239" spans="1:3" x14ac:dyDescent="0.25">
      <c r="A4239" s="1">
        <v>4231</v>
      </c>
      <c r="B4239" s="1" t="str">
        <f>"201304003230"</f>
        <v>201304003230</v>
      </c>
      <c r="C4239" s="1" t="s">
        <v>3</v>
      </c>
    </row>
    <row r="4240" spans="1:3" x14ac:dyDescent="0.25">
      <c r="A4240" s="1">
        <v>4232</v>
      </c>
      <c r="B4240" s="1" t="str">
        <f>"201304003245"</f>
        <v>201304003245</v>
      </c>
      <c r="C4240" s="1" t="s">
        <v>3</v>
      </c>
    </row>
    <row r="4241" spans="1:3" x14ac:dyDescent="0.25">
      <c r="A4241" s="1">
        <v>4233</v>
      </c>
      <c r="B4241" s="1" t="str">
        <f>"201304003257"</f>
        <v>201304003257</v>
      </c>
      <c r="C4241" s="1" t="s">
        <v>3</v>
      </c>
    </row>
    <row r="4242" spans="1:3" x14ac:dyDescent="0.25">
      <c r="A4242" s="1">
        <v>4234</v>
      </c>
      <c r="B4242" s="1" t="str">
        <f>"201304003326"</f>
        <v>201304003326</v>
      </c>
      <c r="C4242" s="1" t="s">
        <v>3</v>
      </c>
    </row>
    <row r="4243" spans="1:3" x14ac:dyDescent="0.25">
      <c r="A4243" s="1">
        <v>4235</v>
      </c>
      <c r="B4243" s="1" t="str">
        <f>"201304003335"</f>
        <v>201304003335</v>
      </c>
      <c r="C4243" s="1" t="s">
        <v>3</v>
      </c>
    </row>
    <row r="4244" spans="1:3" x14ac:dyDescent="0.25">
      <c r="A4244" s="1">
        <v>4236</v>
      </c>
      <c r="B4244" s="1" t="str">
        <f>"201304003345"</f>
        <v>201304003345</v>
      </c>
      <c r="C4244" s="1" t="s">
        <v>3</v>
      </c>
    </row>
    <row r="4245" spans="1:3" x14ac:dyDescent="0.25">
      <c r="A4245" s="1">
        <v>4237</v>
      </c>
      <c r="B4245" s="1" t="str">
        <f>"201304003390"</f>
        <v>201304003390</v>
      </c>
      <c r="C4245" s="1" t="s">
        <v>3</v>
      </c>
    </row>
    <row r="4246" spans="1:3" x14ac:dyDescent="0.25">
      <c r="A4246" s="1">
        <v>4238</v>
      </c>
      <c r="B4246" s="1" t="str">
        <f>"201304003415"</f>
        <v>201304003415</v>
      </c>
      <c r="C4246" s="1" t="s">
        <v>3</v>
      </c>
    </row>
    <row r="4247" spans="1:3" x14ac:dyDescent="0.25">
      <c r="A4247" s="1">
        <v>4239</v>
      </c>
      <c r="B4247" s="1" t="str">
        <f>"201304003435"</f>
        <v>201304003435</v>
      </c>
      <c r="C4247" s="1" t="s">
        <v>3</v>
      </c>
    </row>
    <row r="4248" spans="1:3" x14ac:dyDescent="0.25">
      <c r="A4248" s="1">
        <v>4240</v>
      </c>
      <c r="B4248" s="1" t="str">
        <f>"201304003475"</f>
        <v>201304003475</v>
      </c>
      <c r="C4248" s="1" t="s">
        <v>3</v>
      </c>
    </row>
    <row r="4249" spans="1:3" x14ac:dyDescent="0.25">
      <c r="A4249" s="1">
        <v>4241</v>
      </c>
      <c r="B4249" s="1" t="str">
        <f>"201304003486"</f>
        <v>201304003486</v>
      </c>
      <c r="C4249" s="1" t="s">
        <v>3</v>
      </c>
    </row>
    <row r="4250" spans="1:3" x14ac:dyDescent="0.25">
      <c r="A4250" s="1">
        <v>4242</v>
      </c>
      <c r="B4250" s="1" t="str">
        <f>"201304003545"</f>
        <v>201304003545</v>
      </c>
      <c r="C4250" s="1" t="s">
        <v>3</v>
      </c>
    </row>
    <row r="4251" spans="1:3" x14ac:dyDescent="0.25">
      <c r="A4251" s="1">
        <v>4243</v>
      </c>
      <c r="B4251" s="1" t="str">
        <f>"201304003553"</f>
        <v>201304003553</v>
      </c>
      <c r="C4251" s="1" t="s">
        <v>3</v>
      </c>
    </row>
    <row r="4252" spans="1:3" x14ac:dyDescent="0.25">
      <c r="A4252" s="1">
        <v>4244</v>
      </c>
      <c r="B4252" s="1" t="str">
        <f>"201304003604"</f>
        <v>201304003604</v>
      </c>
      <c r="C4252" s="1" t="s">
        <v>3</v>
      </c>
    </row>
    <row r="4253" spans="1:3" x14ac:dyDescent="0.25">
      <c r="A4253" s="1">
        <v>4245</v>
      </c>
      <c r="B4253" s="1" t="str">
        <f>"201304003606"</f>
        <v>201304003606</v>
      </c>
      <c r="C4253" s="1" t="s">
        <v>3</v>
      </c>
    </row>
    <row r="4254" spans="1:3" x14ac:dyDescent="0.25">
      <c r="A4254" s="1">
        <v>4246</v>
      </c>
      <c r="B4254" s="1" t="str">
        <f>"201304003627"</f>
        <v>201304003627</v>
      </c>
      <c r="C4254" s="1" t="s">
        <v>3</v>
      </c>
    </row>
    <row r="4255" spans="1:3" x14ac:dyDescent="0.25">
      <c r="A4255" s="1">
        <v>4247</v>
      </c>
      <c r="B4255" s="1" t="str">
        <f>"201304003635"</f>
        <v>201304003635</v>
      </c>
      <c r="C4255" s="1" t="s">
        <v>3</v>
      </c>
    </row>
    <row r="4256" spans="1:3" x14ac:dyDescent="0.25">
      <c r="A4256" s="1">
        <v>4248</v>
      </c>
      <c r="B4256" s="1" t="str">
        <f>"201304003660"</f>
        <v>201304003660</v>
      </c>
      <c r="C4256" s="1" t="s">
        <v>3</v>
      </c>
    </row>
    <row r="4257" spans="1:3" x14ac:dyDescent="0.25">
      <c r="A4257" s="1">
        <v>4249</v>
      </c>
      <c r="B4257" s="1" t="str">
        <f>"201304003664"</f>
        <v>201304003664</v>
      </c>
      <c r="C4257" s="1" t="s">
        <v>3</v>
      </c>
    </row>
    <row r="4258" spans="1:3" x14ac:dyDescent="0.25">
      <c r="A4258" s="1">
        <v>4250</v>
      </c>
      <c r="B4258" s="1" t="str">
        <f>"201304003685"</f>
        <v>201304003685</v>
      </c>
      <c r="C4258" s="1" t="s">
        <v>3</v>
      </c>
    </row>
    <row r="4259" spans="1:3" x14ac:dyDescent="0.25">
      <c r="A4259" s="1">
        <v>4251</v>
      </c>
      <c r="B4259" s="1" t="str">
        <f>"201304003699"</f>
        <v>201304003699</v>
      </c>
      <c r="C4259" s="1" t="s">
        <v>3</v>
      </c>
    </row>
    <row r="4260" spans="1:3" x14ac:dyDescent="0.25">
      <c r="A4260" s="1">
        <v>4252</v>
      </c>
      <c r="B4260" s="1" t="str">
        <f>"201304003704"</f>
        <v>201304003704</v>
      </c>
      <c r="C4260" s="1" t="s">
        <v>3</v>
      </c>
    </row>
    <row r="4261" spans="1:3" x14ac:dyDescent="0.25">
      <c r="A4261" s="1">
        <v>4253</v>
      </c>
      <c r="B4261" s="1" t="str">
        <f>"201304003712"</f>
        <v>201304003712</v>
      </c>
      <c r="C4261" s="1" t="s">
        <v>3</v>
      </c>
    </row>
    <row r="4262" spans="1:3" x14ac:dyDescent="0.25">
      <c r="A4262" s="1">
        <v>4254</v>
      </c>
      <c r="B4262" s="1" t="str">
        <f>"201304003734"</f>
        <v>201304003734</v>
      </c>
      <c r="C4262" s="1" t="s">
        <v>3</v>
      </c>
    </row>
    <row r="4263" spans="1:3" x14ac:dyDescent="0.25">
      <c r="A4263" s="1">
        <v>4255</v>
      </c>
      <c r="B4263" s="1" t="str">
        <f>"201304003739"</f>
        <v>201304003739</v>
      </c>
      <c r="C4263" s="1" t="s">
        <v>3</v>
      </c>
    </row>
    <row r="4264" spans="1:3" x14ac:dyDescent="0.25">
      <c r="A4264" s="1">
        <v>4256</v>
      </c>
      <c r="B4264" s="1" t="str">
        <f>"201304003751"</f>
        <v>201304003751</v>
      </c>
      <c r="C4264" s="1" t="s">
        <v>3</v>
      </c>
    </row>
    <row r="4265" spans="1:3" x14ac:dyDescent="0.25">
      <c r="A4265" s="1">
        <v>4257</v>
      </c>
      <c r="B4265" s="1" t="str">
        <f>"201304003765"</f>
        <v>201304003765</v>
      </c>
      <c r="C4265" s="1" t="s">
        <v>3</v>
      </c>
    </row>
    <row r="4266" spans="1:3" x14ac:dyDescent="0.25">
      <c r="A4266" s="1">
        <v>4258</v>
      </c>
      <c r="B4266" s="1" t="str">
        <f>"201304003796"</f>
        <v>201304003796</v>
      </c>
      <c r="C4266" s="1" t="s">
        <v>3</v>
      </c>
    </row>
    <row r="4267" spans="1:3" x14ac:dyDescent="0.25">
      <c r="A4267" s="1">
        <v>4259</v>
      </c>
      <c r="B4267" s="1" t="str">
        <f>"201304003804"</f>
        <v>201304003804</v>
      </c>
      <c r="C4267" s="1" t="s">
        <v>3</v>
      </c>
    </row>
    <row r="4268" spans="1:3" x14ac:dyDescent="0.25">
      <c r="A4268" s="1">
        <v>4260</v>
      </c>
      <c r="B4268" s="1" t="str">
        <f>"201304003806"</f>
        <v>201304003806</v>
      </c>
      <c r="C4268" s="1" t="s">
        <v>3</v>
      </c>
    </row>
    <row r="4269" spans="1:3" x14ac:dyDescent="0.25">
      <c r="A4269" s="1">
        <v>4261</v>
      </c>
      <c r="B4269" s="1" t="str">
        <f>"201304003818"</f>
        <v>201304003818</v>
      </c>
      <c r="C4269" s="1" t="s">
        <v>3</v>
      </c>
    </row>
    <row r="4270" spans="1:3" x14ac:dyDescent="0.25">
      <c r="A4270" s="1">
        <v>4262</v>
      </c>
      <c r="B4270" s="1" t="str">
        <f>"201304003842"</f>
        <v>201304003842</v>
      </c>
      <c r="C4270" s="1" t="s">
        <v>3</v>
      </c>
    </row>
    <row r="4271" spans="1:3" x14ac:dyDescent="0.25">
      <c r="A4271" s="1">
        <v>4263</v>
      </c>
      <c r="B4271" s="1" t="str">
        <f>"201304003849"</f>
        <v>201304003849</v>
      </c>
      <c r="C4271" s="1" t="s">
        <v>3</v>
      </c>
    </row>
    <row r="4272" spans="1:3" x14ac:dyDescent="0.25">
      <c r="A4272" s="1">
        <v>4264</v>
      </c>
      <c r="B4272" s="1" t="str">
        <f>"201304003859"</f>
        <v>201304003859</v>
      </c>
      <c r="C4272" s="1" t="s">
        <v>3</v>
      </c>
    </row>
    <row r="4273" spans="1:3" x14ac:dyDescent="0.25">
      <c r="A4273" s="1">
        <v>4265</v>
      </c>
      <c r="B4273" s="1" t="str">
        <f>"201304003864"</f>
        <v>201304003864</v>
      </c>
      <c r="C4273" s="1" t="s">
        <v>3</v>
      </c>
    </row>
    <row r="4274" spans="1:3" x14ac:dyDescent="0.25">
      <c r="A4274" s="1">
        <v>4266</v>
      </c>
      <c r="B4274" s="1" t="str">
        <f>"201304003927"</f>
        <v>201304003927</v>
      </c>
      <c r="C4274" s="1" t="s">
        <v>3</v>
      </c>
    </row>
    <row r="4275" spans="1:3" x14ac:dyDescent="0.25">
      <c r="A4275" s="1">
        <v>4267</v>
      </c>
      <c r="B4275" s="1" t="str">
        <f>"201304003975"</f>
        <v>201304003975</v>
      </c>
      <c r="C4275" s="1" t="s">
        <v>3</v>
      </c>
    </row>
    <row r="4276" spans="1:3" x14ac:dyDescent="0.25">
      <c r="A4276" s="1">
        <v>4268</v>
      </c>
      <c r="B4276" s="1" t="str">
        <f>"201304003990"</f>
        <v>201304003990</v>
      </c>
      <c r="C4276" s="1" t="s">
        <v>3</v>
      </c>
    </row>
    <row r="4277" spans="1:3" x14ac:dyDescent="0.25">
      <c r="A4277" s="1">
        <v>4269</v>
      </c>
      <c r="B4277" s="1" t="str">
        <f>"201304004048"</f>
        <v>201304004048</v>
      </c>
      <c r="C4277" s="1" t="s">
        <v>3</v>
      </c>
    </row>
    <row r="4278" spans="1:3" x14ac:dyDescent="0.25">
      <c r="A4278" s="1">
        <v>4270</v>
      </c>
      <c r="B4278" s="1" t="str">
        <f>"201304004059"</f>
        <v>201304004059</v>
      </c>
      <c r="C4278" s="1" t="s">
        <v>3</v>
      </c>
    </row>
    <row r="4279" spans="1:3" x14ac:dyDescent="0.25">
      <c r="A4279" s="1">
        <v>4271</v>
      </c>
      <c r="B4279" s="1" t="str">
        <f>"201304004066"</f>
        <v>201304004066</v>
      </c>
      <c r="C4279" s="1" t="s">
        <v>3</v>
      </c>
    </row>
    <row r="4280" spans="1:3" x14ac:dyDescent="0.25">
      <c r="A4280" s="1">
        <v>4272</v>
      </c>
      <c r="B4280" s="1" t="str">
        <f>"201304004071"</f>
        <v>201304004071</v>
      </c>
      <c r="C4280" s="1" t="s">
        <v>3</v>
      </c>
    </row>
    <row r="4281" spans="1:3" x14ac:dyDescent="0.25">
      <c r="A4281" s="1">
        <v>4273</v>
      </c>
      <c r="B4281" s="1" t="str">
        <f>"201304004098"</f>
        <v>201304004098</v>
      </c>
      <c r="C4281" s="1" t="s">
        <v>3</v>
      </c>
    </row>
    <row r="4282" spans="1:3" x14ac:dyDescent="0.25">
      <c r="A4282" s="1">
        <v>4274</v>
      </c>
      <c r="B4282" s="1" t="str">
        <f>"201304004102"</f>
        <v>201304004102</v>
      </c>
      <c r="C4282" s="1" t="s">
        <v>3</v>
      </c>
    </row>
    <row r="4283" spans="1:3" x14ac:dyDescent="0.25">
      <c r="A4283" s="1">
        <v>4275</v>
      </c>
      <c r="B4283" s="1" t="str">
        <f>"201304004106"</f>
        <v>201304004106</v>
      </c>
      <c r="C4283" s="1" t="s">
        <v>3</v>
      </c>
    </row>
    <row r="4284" spans="1:3" x14ac:dyDescent="0.25">
      <c r="A4284" s="1">
        <v>4276</v>
      </c>
      <c r="B4284" s="1" t="str">
        <f>"201304004120"</f>
        <v>201304004120</v>
      </c>
      <c r="C4284" s="1" t="s">
        <v>3</v>
      </c>
    </row>
    <row r="4285" spans="1:3" x14ac:dyDescent="0.25">
      <c r="A4285" s="1">
        <v>4277</v>
      </c>
      <c r="B4285" s="1" t="str">
        <f>"201304004122"</f>
        <v>201304004122</v>
      </c>
      <c r="C4285" s="1" t="s">
        <v>3</v>
      </c>
    </row>
    <row r="4286" spans="1:3" x14ac:dyDescent="0.25">
      <c r="A4286" s="1">
        <v>4278</v>
      </c>
      <c r="B4286" s="1" t="str">
        <f>"201304004123"</f>
        <v>201304004123</v>
      </c>
      <c r="C4286" s="1" t="s">
        <v>3</v>
      </c>
    </row>
    <row r="4287" spans="1:3" x14ac:dyDescent="0.25">
      <c r="A4287" s="1">
        <v>4279</v>
      </c>
      <c r="B4287" s="1" t="str">
        <f>"201304004169"</f>
        <v>201304004169</v>
      </c>
      <c r="C4287" s="1" t="s">
        <v>3</v>
      </c>
    </row>
    <row r="4288" spans="1:3" x14ac:dyDescent="0.25">
      <c r="A4288" s="1">
        <v>4280</v>
      </c>
      <c r="B4288" s="1" t="str">
        <f>"201304004205"</f>
        <v>201304004205</v>
      </c>
      <c r="C4288" s="1" t="s">
        <v>3</v>
      </c>
    </row>
    <row r="4289" spans="1:3" x14ac:dyDescent="0.25">
      <c r="A4289" s="1">
        <v>4281</v>
      </c>
      <c r="B4289" s="1" t="str">
        <f>"201304004264"</f>
        <v>201304004264</v>
      </c>
      <c r="C4289" s="1" t="s">
        <v>3</v>
      </c>
    </row>
    <row r="4290" spans="1:3" x14ac:dyDescent="0.25">
      <c r="A4290" s="1">
        <v>4282</v>
      </c>
      <c r="B4290" s="1" t="str">
        <f>"201304004278"</f>
        <v>201304004278</v>
      </c>
      <c r="C4290" s="1" t="s">
        <v>3</v>
      </c>
    </row>
    <row r="4291" spans="1:3" x14ac:dyDescent="0.25">
      <c r="A4291" s="1">
        <v>4283</v>
      </c>
      <c r="B4291" s="1" t="str">
        <f>"201304004285"</f>
        <v>201304004285</v>
      </c>
      <c r="C4291" s="1" t="s">
        <v>3</v>
      </c>
    </row>
    <row r="4292" spans="1:3" x14ac:dyDescent="0.25">
      <c r="A4292" s="1">
        <v>4284</v>
      </c>
      <c r="B4292" s="1" t="str">
        <f>"201304004291"</f>
        <v>201304004291</v>
      </c>
      <c r="C4292" s="1" t="s">
        <v>3</v>
      </c>
    </row>
    <row r="4293" spans="1:3" x14ac:dyDescent="0.25">
      <c r="A4293" s="1">
        <v>4285</v>
      </c>
      <c r="B4293" s="1" t="str">
        <f>"201304004316"</f>
        <v>201304004316</v>
      </c>
      <c r="C4293" s="1" t="s">
        <v>3</v>
      </c>
    </row>
    <row r="4294" spans="1:3" x14ac:dyDescent="0.25">
      <c r="A4294" s="1">
        <v>4286</v>
      </c>
      <c r="B4294" s="1" t="str">
        <f>"201304004317"</f>
        <v>201304004317</v>
      </c>
      <c r="C4294" s="1" t="s">
        <v>3</v>
      </c>
    </row>
    <row r="4295" spans="1:3" x14ac:dyDescent="0.25">
      <c r="A4295" s="1">
        <v>4287</v>
      </c>
      <c r="B4295" s="1" t="str">
        <f>"201304004322"</f>
        <v>201304004322</v>
      </c>
      <c r="C4295" s="1" t="s">
        <v>3</v>
      </c>
    </row>
    <row r="4296" spans="1:3" x14ac:dyDescent="0.25">
      <c r="A4296" s="1">
        <v>4288</v>
      </c>
      <c r="B4296" s="1" t="str">
        <f>"201304004325"</f>
        <v>201304004325</v>
      </c>
      <c r="C4296" s="1" t="s">
        <v>3</v>
      </c>
    </row>
    <row r="4297" spans="1:3" x14ac:dyDescent="0.25">
      <c r="A4297" s="1">
        <v>4289</v>
      </c>
      <c r="B4297" s="1" t="str">
        <f>"201304004345"</f>
        <v>201304004345</v>
      </c>
      <c r="C4297" s="1" t="s">
        <v>3</v>
      </c>
    </row>
    <row r="4298" spans="1:3" x14ac:dyDescent="0.25">
      <c r="A4298" s="1">
        <v>4290</v>
      </c>
      <c r="B4298" s="1" t="str">
        <f>"201304004386"</f>
        <v>201304004386</v>
      </c>
      <c r="C4298" s="1" t="s">
        <v>3</v>
      </c>
    </row>
    <row r="4299" spans="1:3" x14ac:dyDescent="0.25">
      <c r="A4299" s="1">
        <v>4291</v>
      </c>
      <c r="B4299" s="1" t="str">
        <f>"201304004394"</f>
        <v>201304004394</v>
      </c>
      <c r="C4299" s="1" t="s">
        <v>3</v>
      </c>
    </row>
    <row r="4300" spans="1:3" x14ac:dyDescent="0.25">
      <c r="A4300" s="1">
        <v>4292</v>
      </c>
      <c r="B4300" s="1" t="str">
        <f>"201304004395"</f>
        <v>201304004395</v>
      </c>
      <c r="C4300" s="1" t="s">
        <v>3</v>
      </c>
    </row>
    <row r="4301" spans="1:3" x14ac:dyDescent="0.25">
      <c r="A4301" s="1">
        <v>4293</v>
      </c>
      <c r="B4301" s="1" t="str">
        <f>"201304004421"</f>
        <v>201304004421</v>
      </c>
      <c r="C4301" s="1" t="s">
        <v>3</v>
      </c>
    </row>
    <row r="4302" spans="1:3" x14ac:dyDescent="0.25">
      <c r="A4302" s="1">
        <v>4294</v>
      </c>
      <c r="B4302" s="1" t="str">
        <f>"201304004422"</f>
        <v>201304004422</v>
      </c>
      <c r="C4302" s="1" t="s">
        <v>3</v>
      </c>
    </row>
    <row r="4303" spans="1:3" x14ac:dyDescent="0.25">
      <c r="A4303" s="1">
        <v>4295</v>
      </c>
      <c r="B4303" s="1" t="str">
        <f>"201304004423"</f>
        <v>201304004423</v>
      </c>
      <c r="C4303" s="1" t="s">
        <v>3</v>
      </c>
    </row>
    <row r="4304" spans="1:3" x14ac:dyDescent="0.25">
      <c r="A4304" s="1">
        <v>4296</v>
      </c>
      <c r="B4304" s="1" t="str">
        <f>"201304004434"</f>
        <v>201304004434</v>
      </c>
      <c r="C4304" s="1" t="s">
        <v>3</v>
      </c>
    </row>
    <row r="4305" spans="1:3" x14ac:dyDescent="0.25">
      <c r="A4305" s="1">
        <v>4297</v>
      </c>
      <c r="B4305" s="1" t="str">
        <f>"201304004443"</f>
        <v>201304004443</v>
      </c>
      <c r="C4305" s="1" t="s">
        <v>3</v>
      </c>
    </row>
    <row r="4306" spans="1:3" x14ac:dyDescent="0.25">
      <c r="A4306" s="1">
        <v>4298</v>
      </c>
      <c r="B4306" s="1" t="str">
        <f>"201304004446"</f>
        <v>201304004446</v>
      </c>
      <c r="C4306" s="1" t="s">
        <v>3</v>
      </c>
    </row>
    <row r="4307" spans="1:3" x14ac:dyDescent="0.25">
      <c r="A4307" s="1">
        <v>4299</v>
      </c>
      <c r="B4307" s="1" t="str">
        <f>"201304004484"</f>
        <v>201304004484</v>
      </c>
      <c r="C4307" s="1" t="s">
        <v>3</v>
      </c>
    </row>
    <row r="4308" spans="1:3" x14ac:dyDescent="0.25">
      <c r="A4308" s="1">
        <v>4300</v>
      </c>
      <c r="B4308" s="1" t="str">
        <f>"201304004490"</f>
        <v>201304004490</v>
      </c>
      <c r="C4308" s="1" t="s">
        <v>3</v>
      </c>
    </row>
    <row r="4309" spans="1:3" x14ac:dyDescent="0.25">
      <c r="A4309" s="1">
        <v>4301</v>
      </c>
      <c r="B4309" s="1" t="str">
        <f>"201304004532"</f>
        <v>201304004532</v>
      </c>
      <c r="C4309" s="1" t="s">
        <v>3</v>
      </c>
    </row>
    <row r="4310" spans="1:3" x14ac:dyDescent="0.25">
      <c r="A4310" s="1">
        <v>4302</v>
      </c>
      <c r="B4310" s="1" t="str">
        <f>"201304004547"</f>
        <v>201304004547</v>
      </c>
      <c r="C4310" s="1" t="s">
        <v>3</v>
      </c>
    </row>
    <row r="4311" spans="1:3" x14ac:dyDescent="0.25">
      <c r="A4311" s="1">
        <v>4303</v>
      </c>
      <c r="B4311" s="1" t="str">
        <f>"201304004554"</f>
        <v>201304004554</v>
      </c>
      <c r="C4311" s="1" t="s">
        <v>3</v>
      </c>
    </row>
    <row r="4312" spans="1:3" x14ac:dyDescent="0.25">
      <c r="A4312" s="1">
        <v>4304</v>
      </c>
      <c r="B4312" s="1" t="str">
        <f>"201304004556"</f>
        <v>201304004556</v>
      </c>
      <c r="C4312" s="1" t="s">
        <v>3</v>
      </c>
    </row>
    <row r="4313" spans="1:3" x14ac:dyDescent="0.25">
      <c r="A4313" s="1">
        <v>4305</v>
      </c>
      <c r="B4313" s="1" t="str">
        <f>"201304004567"</f>
        <v>201304004567</v>
      </c>
      <c r="C4313" s="1" t="s">
        <v>3</v>
      </c>
    </row>
    <row r="4314" spans="1:3" x14ac:dyDescent="0.25">
      <c r="A4314" s="1">
        <v>4306</v>
      </c>
      <c r="B4314" s="1" t="str">
        <f>"201304004583"</f>
        <v>201304004583</v>
      </c>
      <c r="C4314" s="1" t="s">
        <v>3</v>
      </c>
    </row>
    <row r="4315" spans="1:3" x14ac:dyDescent="0.25">
      <c r="A4315" s="1">
        <v>4307</v>
      </c>
      <c r="B4315" s="1" t="str">
        <f>"201304004584"</f>
        <v>201304004584</v>
      </c>
      <c r="C4315" s="1" t="s">
        <v>3</v>
      </c>
    </row>
    <row r="4316" spans="1:3" x14ac:dyDescent="0.25">
      <c r="A4316" s="1">
        <v>4308</v>
      </c>
      <c r="B4316" s="1" t="str">
        <f>"201304004601"</f>
        <v>201304004601</v>
      </c>
      <c r="C4316" s="1" t="s">
        <v>3</v>
      </c>
    </row>
    <row r="4317" spans="1:3" x14ac:dyDescent="0.25">
      <c r="A4317" s="1">
        <v>4309</v>
      </c>
      <c r="B4317" s="1" t="str">
        <f>"201304004610"</f>
        <v>201304004610</v>
      </c>
      <c r="C4317" s="1" t="s">
        <v>3</v>
      </c>
    </row>
    <row r="4318" spans="1:3" x14ac:dyDescent="0.25">
      <c r="A4318" s="1">
        <v>4310</v>
      </c>
      <c r="B4318" s="1" t="str">
        <f>"201304004613"</f>
        <v>201304004613</v>
      </c>
      <c r="C4318" s="1" t="s">
        <v>3</v>
      </c>
    </row>
    <row r="4319" spans="1:3" x14ac:dyDescent="0.25">
      <c r="A4319" s="1">
        <v>4311</v>
      </c>
      <c r="B4319" s="1" t="str">
        <f>"201304004665"</f>
        <v>201304004665</v>
      </c>
      <c r="C4319" s="1" t="s">
        <v>3</v>
      </c>
    </row>
    <row r="4320" spans="1:3" x14ac:dyDescent="0.25">
      <c r="A4320" s="1">
        <v>4312</v>
      </c>
      <c r="B4320" s="1" t="str">
        <f>"201304004673"</f>
        <v>201304004673</v>
      </c>
      <c r="C4320" s="1" t="s">
        <v>3</v>
      </c>
    </row>
    <row r="4321" spans="1:3" x14ac:dyDescent="0.25">
      <c r="A4321" s="1">
        <v>4313</v>
      </c>
      <c r="B4321" s="1" t="str">
        <f>"201304004690"</f>
        <v>201304004690</v>
      </c>
      <c r="C4321" s="1" t="s">
        <v>3</v>
      </c>
    </row>
    <row r="4322" spans="1:3" x14ac:dyDescent="0.25">
      <c r="A4322" s="1">
        <v>4314</v>
      </c>
      <c r="B4322" s="1" t="str">
        <f>"201304004739"</f>
        <v>201304004739</v>
      </c>
      <c r="C4322" s="1" t="s">
        <v>3</v>
      </c>
    </row>
    <row r="4323" spans="1:3" x14ac:dyDescent="0.25">
      <c r="A4323" s="1">
        <v>4315</v>
      </c>
      <c r="B4323" s="1" t="str">
        <f>"201304004740"</f>
        <v>201304004740</v>
      </c>
      <c r="C4323" s="1" t="s">
        <v>3</v>
      </c>
    </row>
    <row r="4324" spans="1:3" x14ac:dyDescent="0.25">
      <c r="A4324" s="1">
        <v>4316</v>
      </c>
      <c r="B4324" s="1" t="str">
        <f>"201304004777"</f>
        <v>201304004777</v>
      </c>
      <c r="C4324" s="1" t="s">
        <v>3</v>
      </c>
    </row>
    <row r="4325" spans="1:3" x14ac:dyDescent="0.25">
      <c r="A4325" s="1">
        <v>4317</v>
      </c>
      <c r="B4325" s="1" t="str">
        <f>"201304004780"</f>
        <v>201304004780</v>
      </c>
      <c r="C4325" s="1" t="s">
        <v>3</v>
      </c>
    </row>
    <row r="4326" spans="1:3" x14ac:dyDescent="0.25">
      <c r="A4326" s="1">
        <v>4318</v>
      </c>
      <c r="B4326" s="1" t="str">
        <f>"201304004787"</f>
        <v>201304004787</v>
      </c>
      <c r="C4326" s="1" t="s">
        <v>3</v>
      </c>
    </row>
    <row r="4327" spans="1:3" x14ac:dyDescent="0.25">
      <c r="A4327" s="1">
        <v>4319</v>
      </c>
      <c r="B4327" s="1" t="str">
        <f>"201304004803"</f>
        <v>201304004803</v>
      </c>
      <c r="C4327" s="1" t="s">
        <v>3</v>
      </c>
    </row>
    <row r="4328" spans="1:3" x14ac:dyDescent="0.25">
      <c r="A4328" s="1">
        <v>4320</v>
      </c>
      <c r="B4328" s="1" t="str">
        <f>"201304004808"</f>
        <v>201304004808</v>
      </c>
      <c r="C4328" s="1" t="s">
        <v>3</v>
      </c>
    </row>
    <row r="4329" spans="1:3" x14ac:dyDescent="0.25">
      <c r="A4329" s="1">
        <v>4321</v>
      </c>
      <c r="B4329" s="1" t="str">
        <f>"201304004814"</f>
        <v>201304004814</v>
      </c>
      <c r="C4329" s="1" t="s">
        <v>3</v>
      </c>
    </row>
    <row r="4330" spans="1:3" x14ac:dyDescent="0.25">
      <c r="A4330" s="1">
        <v>4322</v>
      </c>
      <c r="B4330" s="1" t="str">
        <f>"201304004900"</f>
        <v>201304004900</v>
      </c>
      <c r="C4330" s="1" t="s">
        <v>3</v>
      </c>
    </row>
    <row r="4331" spans="1:3" x14ac:dyDescent="0.25">
      <c r="A4331" s="1">
        <v>4323</v>
      </c>
      <c r="B4331" s="1" t="str">
        <f>"201304004915"</f>
        <v>201304004915</v>
      </c>
      <c r="C4331" s="1" t="s">
        <v>3</v>
      </c>
    </row>
    <row r="4332" spans="1:3" x14ac:dyDescent="0.25">
      <c r="A4332" s="1">
        <v>4324</v>
      </c>
      <c r="B4332" s="1" t="str">
        <f>"201304004922"</f>
        <v>201304004922</v>
      </c>
      <c r="C4332" s="1" t="s">
        <v>3</v>
      </c>
    </row>
    <row r="4333" spans="1:3" x14ac:dyDescent="0.25">
      <c r="A4333" s="1">
        <v>4325</v>
      </c>
      <c r="B4333" s="1" t="str">
        <f>"201304004934"</f>
        <v>201304004934</v>
      </c>
      <c r="C4333" s="1" t="s">
        <v>3</v>
      </c>
    </row>
    <row r="4334" spans="1:3" x14ac:dyDescent="0.25">
      <c r="A4334" s="1">
        <v>4326</v>
      </c>
      <c r="B4334" s="1" t="str">
        <f>"201304004935"</f>
        <v>201304004935</v>
      </c>
      <c r="C4334" s="1" t="s">
        <v>3</v>
      </c>
    </row>
    <row r="4335" spans="1:3" x14ac:dyDescent="0.25">
      <c r="A4335" s="1">
        <v>4327</v>
      </c>
      <c r="B4335" s="1" t="str">
        <f>"201304004978"</f>
        <v>201304004978</v>
      </c>
      <c r="C4335" s="1" t="s">
        <v>3</v>
      </c>
    </row>
    <row r="4336" spans="1:3" x14ac:dyDescent="0.25">
      <c r="A4336" s="1">
        <v>4328</v>
      </c>
      <c r="B4336" s="1" t="str">
        <f>"201304005017"</f>
        <v>201304005017</v>
      </c>
      <c r="C4336" s="1" t="s">
        <v>3</v>
      </c>
    </row>
    <row r="4337" spans="1:3" x14ac:dyDescent="0.25">
      <c r="A4337" s="1">
        <v>4329</v>
      </c>
      <c r="B4337" s="1" t="str">
        <f>"201304005020"</f>
        <v>201304005020</v>
      </c>
      <c r="C4337" s="1" t="s">
        <v>3</v>
      </c>
    </row>
    <row r="4338" spans="1:3" x14ac:dyDescent="0.25">
      <c r="A4338" s="1">
        <v>4330</v>
      </c>
      <c r="B4338" s="1" t="str">
        <f>"201304005055"</f>
        <v>201304005055</v>
      </c>
      <c r="C4338" s="1" t="s">
        <v>3</v>
      </c>
    </row>
    <row r="4339" spans="1:3" x14ac:dyDescent="0.25">
      <c r="A4339" s="1">
        <v>4331</v>
      </c>
      <c r="B4339" s="1" t="str">
        <f>"201304005060"</f>
        <v>201304005060</v>
      </c>
      <c r="C4339" s="1" t="s">
        <v>3</v>
      </c>
    </row>
    <row r="4340" spans="1:3" x14ac:dyDescent="0.25">
      <c r="A4340" s="1">
        <v>4332</v>
      </c>
      <c r="B4340" s="1" t="str">
        <f>"201304005068"</f>
        <v>201304005068</v>
      </c>
      <c r="C4340" s="1" t="s">
        <v>3</v>
      </c>
    </row>
    <row r="4341" spans="1:3" x14ac:dyDescent="0.25">
      <c r="A4341" s="1">
        <v>4333</v>
      </c>
      <c r="B4341" s="1" t="str">
        <f>"201304005069"</f>
        <v>201304005069</v>
      </c>
      <c r="C4341" s="1" t="s">
        <v>3</v>
      </c>
    </row>
    <row r="4342" spans="1:3" x14ac:dyDescent="0.25">
      <c r="A4342" s="1">
        <v>4334</v>
      </c>
      <c r="B4342" s="1" t="str">
        <f>"201304005091"</f>
        <v>201304005091</v>
      </c>
      <c r="C4342" s="1" t="s">
        <v>3</v>
      </c>
    </row>
    <row r="4343" spans="1:3" x14ac:dyDescent="0.25">
      <c r="A4343" s="1">
        <v>4335</v>
      </c>
      <c r="B4343" s="1" t="str">
        <f>"201304005108"</f>
        <v>201304005108</v>
      </c>
      <c r="C4343" s="1" t="s">
        <v>3</v>
      </c>
    </row>
    <row r="4344" spans="1:3" x14ac:dyDescent="0.25">
      <c r="A4344" s="1">
        <v>4336</v>
      </c>
      <c r="B4344" s="1" t="str">
        <f>"201304005137"</f>
        <v>201304005137</v>
      </c>
      <c r="C4344" s="1" t="s">
        <v>3</v>
      </c>
    </row>
    <row r="4345" spans="1:3" x14ac:dyDescent="0.25">
      <c r="A4345" s="1">
        <v>4337</v>
      </c>
      <c r="B4345" s="1" t="str">
        <f>"201304005144"</f>
        <v>201304005144</v>
      </c>
      <c r="C4345" s="1" t="s">
        <v>3</v>
      </c>
    </row>
    <row r="4346" spans="1:3" x14ac:dyDescent="0.25">
      <c r="A4346" s="1">
        <v>4338</v>
      </c>
      <c r="B4346" s="1" t="str">
        <f>"201304005148"</f>
        <v>201304005148</v>
      </c>
      <c r="C4346" s="1" t="s">
        <v>3</v>
      </c>
    </row>
    <row r="4347" spans="1:3" x14ac:dyDescent="0.25">
      <c r="A4347" s="1">
        <v>4339</v>
      </c>
      <c r="B4347" s="1" t="str">
        <f>"201304005169"</f>
        <v>201304005169</v>
      </c>
      <c r="C4347" s="1" t="s">
        <v>3</v>
      </c>
    </row>
    <row r="4348" spans="1:3" x14ac:dyDescent="0.25">
      <c r="A4348" s="1">
        <v>4340</v>
      </c>
      <c r="B4348" s="1" t="str">
        <f>"201304005174"</f>
        <v>201304005174</v>
      </c>
      <c r="C4348" s="1" t="s">
        <v>3</v>
      </c>
    </row>
    <row r="4349" spans="1:3" x14ac:dyDescent="0.25">
      <c r="A4349" s="1">
        <v>4341</v>
      </c>
      <c r="B4349" s="1" t="str">
        <f>"201304005208"</f>
        <v>201304005208</v>
      </c>
      <c r="C4349" s="1" t="s">
        <v>3</v>
      </c>
    </row>
    <row r="4350" spans="1:3" x14ac:dyDescent="0.25">
      <c r="A4350" s="1">
        <v>4342</v>
      </c>
      <c r="B4350" s="1" t="str">
        <f>"201304005223"</f>
        <v>201304005223</v>
      </c>
      <c r="C4350" s="1" t="s">
        <v>3</v>
      </c>
    </row>
    <row r="4351" spans="1:3" x14ac:dyDescent="0.25">
      <c r="A4351" s="1">
        <v>4343</v>
      </c>
      <c r="B4351" s="1" t="str">
        <f>"201304005224"</f>
        <v>201304005224</v>
      </c>
      <c r="C4351" s="1" t="s">
        <v>3</v>
      </c>
    </row>
    <row r="4352" spans="1:3" x14ac:dyDescent="0.25">
      <c r="A4352" s="1">
        <v>4344</v>
      </c>
      <c r="B4352" s="1" t="str">
        <f>"201304005238"</f>
        <v>201304005238</v>
      </c>
      <c r="C4352" s="1" t="s">
        <v>3</v>
      </c>
    </row>
    <row r="4353" spans="1:3" x14ac:dyDescent="0.25">
      <c r="A4353" s="1">
        <v>4345</v>
      </c>
      <c r="B4353" s="1" t="str">
        <f>"201304005263"</f>
        <v>201304005263</v>
      </c>
      <c r="C4353" s="1" t="s">
        <v>3</v>
      </c>
    </row>
    <row r="4354" spans="1:3" x14ac:dyDescent="0.25">
      <c r="A4354" s="1">
        <v>4346</v>
      </c>
      <c r="B4354" s="1" t="str">
        <f>"201304005310"</f>
        <v>201304005310</v>
      </c>
      <c r="C4354" s="1" t="s">
        <v>3</v>
      </c>
    </row>
    <row r="4355" spans="1:3" x14ac:dyDescent="0.25">
      <c r="A4355" s="1">
        <v>4347</v>
      </c>
      <c r="B4355" s="1" t="str">
        <f>"201304005380"</f>
        <v>201304005380</v>
      </c>
      <c r="C4355" s="1" t="s">
        <v>3</v>
      </c>
    </row>
    <row r="4356" spans="1:3" x14ac:dyDescent="0.25">
      <c r="A4356" s="1">
        <v>4348</v>
      </c>
      <c r="B4356" s="1" t="str">
        <f>"201304005475"</f>
        <v>201304005475</v>
      </c>
      <c r="C4356" s="1" t="s">
        <v>3</v>
      </c>
    </row>
    <row r="4357" spans="1:3" x14ac:dyDescent="0.25">
      <c r="A4357" s="1">
        <v>4349</v>
      </c>
      <c r="B4357" s="1" t="str">
        <f>"201304005489"</f>
        <v>201304005489</v>
      </c>
      <c r="C4357" s="1" t="s">
        <v>3</v>
      </c>
    </row>
    <row r="4358" spans="1:3" x14ac:dyDescent="0.25">
      <c r="A4358" s="1">
        <v>4350</v>
      </c>
      <c r="B4358" s="1" t="str">
        <f>"201304005515"</f>
        <v>201304005515</v>
      </c>
      <c r="C4358" s="1" t="s">
        <v>3</v>
      </c>
    </row>
    <row r="4359" spans="1:3" x14ac:dyDescent="0.25">
      <c r="A4359" s="1">
        <v>4351</v>
      </c>
      <c r="B4359" s="1" t="str">
        <f>"201304005539"</f>
        <v>201304005539</v>
      </c>
      <c r="C4359" s="1" t="s">
        <v>3</v>
      </c>
    </row>
    <row r="4360" spans="1:3" x14ac:dyDescent="0.25">
      <c r="A4360" s="1">
        <v>4352</v>
      </c>
      <c r="B4360" s="1" t="str">
        <f>"201304005540"</f>
        <v>201304005540</v>
      </c>
      <c r="C4360" s="1" t="s">
        <v>3</v>
      </c>
    </row>
    <row r="4361" spans="1:3" x14ac:dyDescent="0.25">
      <c r="A4361" s="1">
        <v>4353</v>
      </c>
      <c r="B4361" s="1" t="str">
        <f>"201304005546"</f>
        <v>201304005546</v>
      </c>
      <c r="C4361" s="1" t="s">
        <v>3</v>
      </c>
    </row>
    <row r="4362" spans="1:3" x14ac:dyDescent="0.25">
      <c r="A4362" s="1">
        <v>4354</v>
      </c>
      <c r="B4362" s="1" t="str">
        <f>"201304005548"</f>
        <v>201304005548</v>
      </c>
      <c r="C4362" s="1" t="s">
        <v>3</v>
      </c>
    </row>
    <row r="4363" spans="1:3" x14ac:dyDescent="0.25">
      <c r="A4363" s="1">
        <v>4355</v>
      </c>
      <c r="B4363" s="1" t="str">
        <f>"201304005598"</f>
        <v>201304005598</v>
      </c>
      <c r="C4363" s="1" t="s">
        <v>3</v>
      </c>
    </row>
    <row r="4364" spans="1:3" x14ac:dyDescent="0.25">
      <c r="A4364" s="1">
        <v>4356</v>
      </c>
      <c r="B4364" s="1" t="str">
        <f>"201304005611"</f>
        <v>201304005611</v>
      </c>
      <c r="C4364" s="1" t="s">
        <v>3</v>
      </c>
    </row>
    <row r="4365" spans="1:3" x14ac:dyDescent="0.25">
      <c r="A4365" s="1">
        <v>4357</v>
      </c>
      <c r="B4365" s="1" t="str">
        <f>"201304005620"</f>
        <v>201304005620</v>
      </c>
      <c r="C4365" s="1" t="s">
        <v>3</v>
      </c>
    </row>
    <row r="4366" spans="1:3" x14ac:dyDescent="0.25">
      <c r="A4366" s="1">
        <v>4358</v>
      </c>
      <c r="B4366" s="1" t="str">
        <f>"201304005635"</f>
        <v>201304005635</v>
      </c>
      <c r="C4366" s="1" t="s">
        <v>3</v>
      </c>
    </row>
    <row r="4367" spans="1:3" x14ac:dyDescent="0.25">
      <c r="A4367" s="1">
        <v>4359</v>
      </c>
      <c r="B4367" s="1" t="str">
        <f>"201304005723"</f>
        <v>201304005723</v>
      </c>
      <c r="C4367" s="1" t="s">
        <v>3</v>
      </c>
    </row>
    <row r="4368" spans="1:3" x14ac:dyDescent="0.25">
      <c r="A4368" s="1">
        <v>4360</v>
      </c>
      <c r="B4368" s="1" t="str">
        <f>"201304005729"</f>
        <v>201304005729</v>
      </c>
      <c r="C4368" s="1" t="s">
        <v>3</v>
      </c>
    </row>
    <row r="4369" spans="1:3" x14ac:dyDescent="0.25">
      <c r="A4369" s="1">
        <v>4361</v>
      </c>
      <c r="B4369" s="1" t="str">
        <f>"201304005786"</f>
        <v>201304005786</v>
      </c>
      <c r="C4369" s="1" t="s">
        <v>3</v>
      </c>
    </row>
    <row r="4370" spans="1:3" x14ac:dyDescent="0.25">
      <c r="A4370" s="1">
        <v>4362</v>
      </c>
      <c r="B4370" s="1" t="str">
        <f>"201304005789"</f>
        <v>201304005789</v>
      </c>
      <c r="C4370" s="1" t="s">
        <v>3</v>
      </c>
    </row>
    <row r="4371" spans="1:3" x14ac:dyDescent="0.25">
      <c r="A4371" s="1">
        <v>4363</v>
      </c>
      <c r="B4371" s="1" t="str">
        <f>"201304005797"</f>
        <v>201304005797</v>
      </c>
      <c r="C4371" s="1" t="s">
        <v>3</v>
      </c>
    </row>
    <row r="4372" spans="1:3" x14ac:dyDescent="0.25">
      <c r="A4372" s="1">
        <v>4364</v>
      </c>
      <c r="B4372" s="1" t="str">
        <f>"201304005810"</f>
        <v>201304005810</v>
      </c>
      <c r="C4372" s="1" t="s">
        <v>3</v>
      </c>
    </row>
    <row r="4373" spans="1:3" x14ac:dyDescent="0.25">
      <c r="A4373" s="1">
        <v>4365</v>
      </c>
      <c r="B4373" s="1" t="str">
        <f>"201304005817"</f>
        <v>201304005817</v>
      </c>
      <c r="C4373" s="1" t="s">
        <v>3</v>
      </c>
    </row>
    <row r="4374" spans="1:3" x14ac:dyDescent="0.25">
      <c r="A4374" s="1">
        <v>4366</v>
      </c>
      <c r="B4374" s="1" t="str">
        <f>"201304005823"</f>
        <v>201304005823</v>
      </c>
      <c r="C4374" s="1" t="s">
        <v>3</v>
      </c>
    </row>
    <row r="4375" spans="1:3" x14ac:dyDescent="0.25">
      <c r="A4375" s="1">
        <v>4367</v>
      </c>
      <c r="B4375" s="1" t="str">
        <f>"201304005824"</f>
        <v>201304005824</v>
      </c>
      <c r="C4375" s="1" t="s">
        <v>3</v>
      </c>
    </row>
    <row r="4376" spans="1:3" x14ac:dyDescent="0.25">
      <c r="A4376" s="1">
        <v>4368</v>
      </c>
      <c r="B4376" s="1" t="str">
        <f>"201304005827"</f>
        <v>201304005827</v>
      </c>
      <c r="C4376" s="1" t="s">
        <v>3</v>
      </c>
    </row>
    <row r="4377" spans="1:3" x14ac:dyDescent="0.25">
      <c r="A4377" s="1">
        <v>4369</v>
      </c>
      <c r="B4377" s="1" t="str">
        <f>"201304005833"</f>
        <v>201304005833</v>
      </c>
      <c r="C4377" s="1" t="s">
        <v>3</v>
      </c>
    </row>
    <row r="4378" spans="1:3" x14ac:dyDescent="0.25">
      <c r="A4378" s="1">
        <v>4370</v>
      </c>
      <c r="B4378" s="1" t="str">
        <f>"201304005839"</f>
        <v>201304005839</v>
      </c>
      <c r="C4378" s="1" t="s">
        <v>3</v>
      </c>
    </row>
    <row r="4379" spans="1:3" x14ac:dyDescent="0.25">
      <c r="A4379" s="1">
        <v>4371</v>
      </c>
      <c r="B4379" s="1" t="str">
        <f>"201304005849"</f>
        <v>201304005849</v>
      </c>
      <c r="C4379" s="1" t="s">
        <v>3</v>
      </c>
    </row>
    <row r="4380" spans="1:3" x14ac:dyDescent="0.25">
      <c r="A4380" s="1">
        <v>4372</v>
      </c>
      <c r="B4380" s="1" t="str">
        <f>"201304005862"</f>
        <v>201304005862</v>
      </c>
      <c r="C4380" s="1" t="s">
        <v>3</v>
      </c>
    </row>
    <row r="4381" spans="1:3" x14ac:dyDescent="0.25">
      <c r="A4381" s="1">
        <v>4373</v>
      </c>
      <c r="B4381" s="1" t="str">
        <f>"201304005879"</f>
        <v>201304005879</v>
      </c>
      <c r="C4381" s="1" t="s">
        <v>3</v>
      </c>
    </row>
    <row r="4382" spans="1:3" x14ac:dyDescent="0.25">
      <c r="A4382" s="1">
        <v>4374</v>
      </c>
      <c r="B4382" s="1" t="str">
        <f>"201304005908"</f>
        <v>201304005908</v>
      </c>
      <c r="C4382" s="1" t="s">
        <v>3</v>
      </c>
    </row>
    <row r="4383" spans="1:3" x14ac:dyDescent="0.25">
      <c r="A4383" s="1">
        <v>4375</v>
      </c>
      <c r="B4383" s="1" t="str">
        <f>"201304005925"</f>
        <v>201304005925</v>
      </c>
      <c r="C4383" s="1" t="s">
        <v>3</v>
      </c>
    </row>
    <row r="4384" spans="1:3" x14ac:dyDescent="0.25">
      <c r="A4384" s="1">
        <v>4376</v>
      </c>
      <c r="B4384" s="1" t="str">
        <f>"201304005947"</f>
        <v>201304005947</v>
      </c>
      <c r="C4384" s="1" t="s">
        <v>3</v>
      </c>
    </row>
    <row r="4385" spans="1:3" x14ac:dyDescent="0.25">
      <c r="A4385" s="1">
        <v>4377</v>
      </c>
      <c r="B4385" s="1" t="str">
        <f>"201304005957"</f>
        <v>201304005957</v>
      </c>
      <c r="C4385" s="1" t="s">
        <v>3</v>
      </c>
    </row>
    <row r="4386" spans="1:3" x14ac:dyDescent="0.25">
      <c r="A4386" s="1">
        <v>4378</v>
      </c>
      <c r="B4386" s="1" t="str">
        <f>"201304006009"</f>
        <v>201304006009</v>
      </c>
      <c r="C4386" s="1" t="s">
        <v>3</v>
      </c>
    </row>
    <row r="4387" spans="1:3" x14ac:dyDescent="0.25">
      <c r="A4387" s="1">
        <v>4379</v>
      </c>
      <c r="B4387" s="1" t="str">
        <f>"201304006026"</f>
        <v>201304006026</v>
      </c>
      <c r="C4387" s="1" t="s">
        <v>3</v>
      </c>
    </row>
    <row r="4388" spans="1:3" x14ac:dyDescent="0.25">
      <c r="A4388" s="1">
        <v>4380</v>
      </c>
      <c r="B4388" s="1" t="str">
        <f>"201304006068"</f>
        <v>201304006068</v>
      </c>
      <c r="C4388" s="1" t="s">
        <v>3</v>
      </c>
    </row>
    <row r="4389" spans="1:3" x14ac:dyDescent="0.25">
      <c r="A4389" s="1">
        <v>4381</v>
      </c>
      <c r="B4389" s="1" t="str">
        <f>"201304006071"</f>
        <v>201304006071</v>
      </c>
      <c r="C4389" s="1" t="s">
        <v>3</v>
      </c>
    </row>
    <row r="4390" spans="1:3" x14ac:dyDescent="0.25">
      <c r="A4390" s="1">
        <v>4382</v>
      </c>
      <c r="B4390" s="1" t="str">
        <f>"201304006074"</f>
        <v>201304006074</v>
      </c>
      <c r="C4390" s="1" t="s">
        <v>3</v>
      </c>
    </row>
    <row r="4391" spans="1:3" x14ac:dyDescent="0.25">
      <c r="A4391" s="1">
        <v>4383</v>
      </c>
      <c r="B4391" s="1" t="str">
        <f>"201304006078"</f>
        <v>201304006078</v>
      </c>
      <c r="C4391" s="1" t="s">
        <v>3</v>
      </c>
    </row>
    <row r="4392" spans="1:3" x14ac:dyDescent="0.25">
      <c r="A4392" s="1">
        <v>4384</v>
      </c>
      <c r="B4392" s="1" t="str">
        <f>"201304006094"</f>
        <v>201304006094</v>
      </c>
      <c r="C4392" s="1" t="s">
        <v>3</v>
      </c>
    </row>
    <row r="4393" spans="1:3" x14ac:dyDescent="0.25">
      <c r="A4393" s="1">
        <v>4385</v>
      </c>
      <c r="B4393" s="1" t="str">
        <f>"201304006126"</f>
        <v>201304006126</v>
      </c>
      <c r="C4393" s="1" t="s">
        <v>3</v>
      </c>
    </row>
    <row r="4394" spans="1:3" x14ac:dyDescent="0.25">
      <c r="A4394" s="1">
        <v>4386</v>
      </c>
      <c r="B4394" s="1" t="str">
        <f>"201304006128"</f>
        <v>201304006128</v>
      </c>
      <c r="C4394" s="1" t="s">
        <v>3</v>
      </c>
    </row>
    <row r="4395" spans="1:3" x14ac:dyDescent="0.25">
      <c r="A4395" s="1">
        <v>4387</v>
      </c>
      <c r="B4395" s="1" t="str">
        <f>"201304006156"</f>
        <v>201304006156</v>
      </c>
      <c r="C4395" s="1" t="s">
        <v>3</v>
      </c>
    </row>
    <row r="4396" spans="1:3" x14ac:dyDescent="0.25">
      <c r="A4396" s="1">
        <v>4388</v>
      </c>
      <c r="B4396" s="1" t="str">
        <f>"201304006185"</f>
        <v>201304006185</v>
      </c>
      <c r="C4396" s="1" t="s">
        <v>3</v>
      </c>
    </row>
    <row r="4397" spans="1:3" x14ac:dyDescent="0.25">
      <c r="A4397" s="1">
        <v>4389</v>
      </c>
      <c r="B4397" s="1" t="str">
        <f>"201304006226"</f>
        <v>201304006226</v>
      </c>
      <c r="C4397" s="1" t="s">
        <v>3</v>
      </c>
    </row>
    <row r="4398" spans="1:3" x14ac:dyDescent="0.25">
      <c r="A4398" s="1">
        <v>4390</v>
      </c>
      <c r="B4398" s="1" t="str">
        <f>"201304006233"</f>
        <v>201304006233</v>
      </c>
      <c r="C4398" s="1" t="s">
        <v>3</v>
      </c>
    </row>
    <row r="4399" spans="1:3" x14ac:dyDescent="0.25">
      <c r="A4399" s="1">
        <v>4391</v>
      </c>
      <c r="B4399" s="1" t="str">
        <f>"201304006258"</f>
        <v>201304006258</v>
      </c>
      <c r="C4399" s="1" t="s">
        <v>3</v>
      </c>
    </row>
    <row r="4400" spans="1:3" x14ac:dyDescent="0.25">
      <c r="A4400" s="1">
        <v>4392</v>
      </c>
      <c r="B4400" s="1" t="str">
        <f>"201304006262"</f>
        <v>201304006262</v>
      </c>
      <c r="C4400" s="1" t="s">
        <v>3</v>
      </c>
    </row>
    <row r="4401" spans="1:3" x14ac:dyDescent="0.25">
      <c r="A4401" s="1">
        <v>4393</v>
      </c>
      <c r="B4401" s="1" t="str">
        <f>"201304006273"</f>
        <v>201304006273</v>
      </c>
      <c r="C4401" s="1" t="s">
        <v>3</v>
      </c>
    </row>
    <row r="4402" spans="1:3" x14ac:dyDescent="0.25">
      <c r="A4402" s="1">
        <v>4394</v>
      </c>
      <c r="B4402" s="1" t="str">
        <f>"201304006290"</f>
        <v>201304006290</v>
      </c>
      <c r="C4402" s="1" t="s">
        <v>3</v>
      </c>
    </row>
    <row r="4403" spans="1:3" x14ac:dyDescent="0.25">
      <c r="A4403" s="1">
        <v>4395</v>
      </c>
      <c r="B4403" s="1" t="str">
        <f>"201304006297"</f>
        <v>201304006297</v>
      </c>
      <c r="C4403" s="1" t="s">
        <v>3</v>
      </c>
    </row>
    <row r="4404" spans="1:3" x14ac:dyDescent="0.25">
      <c r="A4404" s="1">
        <v>4396</v>
      </c>
      <c r="B4404" s="1" t="str">
        <f>"201304006350"</f>
        <v>201304006350</v>
      </c>
      <c r="C4404" s="1" t="s">
        <v>3</v>
      </c>
    </row>
    <row r="4405" spans="1:3" x14ac:dyDescent="0.25">
      <c r="A4405" s="1">
        <v>4397</v>
      </c>
      <c r="B4405" s="1" t="str">
        <f>"201304006378"</f>
        <v>201304006378</v>
      </c>
      <c r="C4405" s="1" t="s">
        <v>3</v>
      </c>
    </row>
    <row r="4406" spans="1:3" x14ac:dyDescent="0.25">
      <c r="A4406" s="1">
        <v>4398</v>
      </c>
      <c r="B4406" s="1" t="str">
        <f>"201304006397"</f>
        <v>201304006397</v>
      </c>
      <c r="C4406" s="1" t="s">
        <v>3</v>
      </c>
    </row>
    <row r="4407" spans="1:3" x14ac:dyDescent="0.25">
      <c r="A4407" s="1">
        <v>4399</v>
      </c>
      <c r="B4407" s="1" t="str">
        <f>"201304006408"</f>
        <v>201304006408</v>
      </c>
      <c r="C4407" s="1" t="s">
        <v>3</v>
      </c>
    </row>
    <row r="4408" spans="1:3" x14ac:dyDescent="0.25">
      <c r="A4408" s="1">
        <v>4400</v>
      </c>
      <c r="B4408" s="1" t="str">
        <f>"201304006409"</f>
        <v>201304006409</v>
      </c>
      <c r="C4408" s="1" t="s">
        <v>3</v>
      </c>
    </row>
    <row r="4409" spans="1:3" x14ac:dyDescent="0.25">
      <c r="A4409" s="1">
        <v>4401</v>
      </c>
      <c r="B4409" s="1" t="str">
        <f>"201304006420"</f>
        <v>201304006420</v>
      </c>
      <c r="C4409" s="1" t="s">
        <v>3</v>
      </c>
    </row>
    <row r="4410" spans="1:3" x14ac:dyDescent="0.25">
      <c r="A4410" s="1">
        <v>4402</v>
      </c>
      <c r="B4410" s="1" t="str">
        <f>"201304006460"</f>
        <v>201304006460</v>
      </c>
      <c r="C4410" s="1" t="s">
        <v>3</v>
      </c>
    </row>
    <row r="4411" spans="1:3" x14ac:dyDescent="0.25">
      <c r="A4411" s="1">
        <v>4403</v>
      </c>
      <c r="B4411" s="1" t="str">
        <f>"201304006484"</f>
        <v>201304006484</v>
      </c>
      <c r="C4411" s="1" t="s">
        <v>3</v>
      </c>
    </row>
    <row r="4412" spans="1:3" x14ac:dyDescent="0.25">
      <c r="A4412" s="1">
        <v>4404</v>
      </c>
      <c r="B4412" s="1" t="str">
        <f>"201304006513"</f>
        <v>201304006513</v>
      </c>
      <c r="C4412" s="1" t="s">
        <v>3</v>
      </c>
    </row>
    <row r="4413" spans="1:3" x14ac:dyDescent="0.25">
      <c r="A4413" s="1">
        <v>4405</v>
      </c>
      <c r="B4413" s="1" t="str">
        <f>"201304006552"</f>
        <v>201304006552</v>
      </c>
      <c r="C4413" s="1" t="s">
        <v>3</v>
      </c>
    </row>
    <row r="4414" spans="1:3" x14ac:dyDescent="0.25">
      <c r="A4414" s="1">
        <v>4406</v>
      </c>
      <c r="B4414" s="1" t="str">
        <f>"201304006575"</f>
        <v>201304006575</v>
      </c>
      <c r="C4414" s="1" t="s">
        <v>3</v>
      </c>
    </row>
    <row r="4415" spans="1:3" x14ac:dyDescent="0.25">
      <c r="A4415" s="1">
        <v>4407</v>
      </c>
      <c r="B4415" s="1" t="str">
        <f>"201304006633"</f>
        <v>201304006633</v>
      </c>
      <c r="C4415" s="1" t="s">
        <v>3</v>
      </c>
    </row>
    <row r="4416" spans="1:3" x14ac:dyDescent="0.25">
      <c r="A4416" s="1">
        <v>4408</v>
      </c>
      <c r="B4416" s="1" t="str">
        <f>"201305000016"</f>
        <v>201305000016</v>
      </c>
      <c r="C4416" s="1" t="s">
        <v>3</v>
      </c>
    </row>
    <row r="4417" spans="1:3" x14ac:dyDescent="0.25">
      <c r="A4417" s="1">
        <v>4409</v>
      </c>
      <c r="B4417" s="1" t="str">
        <f>"201305000035"</f>
        <v>201305000035</v>
      </c>
      <c r="C4417" s="1" t="s">
        <v>3</v>
      </c>
    </row>
    <row r="4418" spans="1:3" x14ac:dyDescent="0.25">
      <c r="A4418" s="1">
        <v>4410</v>
      </c>
      <c r="B4418" s="1" t="str">
        <f>"201305000099"</f>
        <v>201305000099</v>
      </c>
      <c r="C4418" s="1" t="s">
        <v>3</v>
      </c>
    </row>
    <row r="4419" spans="1:3" x14ac:dyDescent="0.25">
      <c r="A4419" s="1">
        <v>4411</v>
      </c>
      <c r="B4419" s="1" t="str">
        <f>"201307000013"</f>
        <v>201307000013</v>
      </c>
      <c r="C4419" s="1" t="s">
        <v>3</v>
      </c>
    </row>
    <row r="4420" spans="1:3" x14ac:dyDescent="0.25">
      <c r="A4420" s="1">
        <v>4412</v>
      </c>
      <c r="B4420" s="1" t="str">
        <f>"201308000051"</f>
        <v>201308000051</v>
      </c>
      <c r="C4420" s="1" t="s">
        <v>3</v>
      </c>
    </row>
    <row r="4421" spans="1:3" x14ac:dyDescent="0.25">
      <c r="A4421" s="1">
        <v>4413</v>
      </c>
      <c r="B4421" s="1" t="str">
        <f>"201309000068"</f>
        <v>201309000068</v>
      </c>
      <c r="C4421" s="1" t="s">
        <v>3</v>
      </c>
    </row>
    <row r="4422" spans="1:3" x14ac:dyDescent="0.25">
      <c r="A4422" s="1">
        <v>4414</v>
      </c>
      <c r="B4422" s="1" t="str">
        <f>"201309000074"</f>
        <v>201309000074</v>
      </c>
      <c r="C4422" s="1" t="s">
        <v>3</v>
      </c>
    </row>
    <row r="4423" spans="1:3" x14ac:dyDescent="0.25">
      <c r="A4423" s="1">
        <v>4415</v>
      </c>
      <c r="B4423" s="1" t="str">
        <f>"201309000140"</f>
        <v>201309000140</v>
      </c>
      <c r="C4423" s="1" t="s">
        <v>3</v>
      </c>
    </row>
    <row r="4424" spans="1:3" x14ac:dyDescent="0.25">
      <c r="A4424" s="1">
        <v>4416</v>
      </c>
      <c r="B4424" s="1" t="str">
        <f>"201310000008"</f>
        <v>201310000008</v>
      </c>
      <c r="C4424" s="1" t="s">
        <v>3</v>
      </c>
    </row>
    <row r="4425" spans="1:3" x14ac:dyDescent="0.25">
      <c r="A4425" s="1">
        <v>4417</v>
      </c>
      <c r="B4425" s="1" t="str">
        <f>"201401000158"</f>
        <v>201401000158</v>
      </c>
      <c r="C4425" s="1" t="s">
        <v>3</v>
      </c>
    </row>
    <row r="4426" spans="1:3" x14ac:dyDescent="0.25">
      <c r="A4426" s="1">
        <v>4418</v>
      </c>
      <c r="B4426" s="1" t="str">
        <f>"201401000199"</f>
        <v>201401000199</v>
      </c>
      <c r="C4426" s="1" t="s">
        <v>3</v>
      </c>
    </row>
    <row r="4427" spans="1:3" x14ac:dyDescent="0.25">
      <c r="A4427" s="1">
        <v>4419</v>
      </c>
      <c r="B4427" s="1" t="str">
        <f>"201401000319"</f>
        <v>201401000319</v>
      </c>
      <c r="C4427" s="1" t="s">
        <v>3</v>
      </c>
    </row>
    <row r="4428" spans="1:3" x14ac:dyDescent="0.25">
      <c r="A4428" s="1">
        <v>4420</v>
      </c>
      <c r="B4428" s="1" t="str">
        <f>"201401000328"</f>
        <v>201401000328</v>
      </c>
      <c r="C4428" s="1" t="s">
        <v>3</v>
      </c>
    </row>
    <row r="4429" spans="1:3" x14ac:dyDescent="0.25">
      <c r="A4429" s="1">
        <v>4421</v>
      </c>
      <c r="B4429" s="1" t="str">
        <f>"201401000391"</f>
        <v>201401000391</v>
      </c>
      <c r="C4429" s="1" t="s">
        <v>3</v>
      </c>
    </row>
    <row r="4430" spans="1:3" x14ac:dyDescent="0.25">
      <c r="A4430" s="1">
        <v>4422</v>
      </c>
      <c r="B4430" s="1" t="str">
        <f>"201401000416"</f>
        <v>201401000416</v>
      </c>
      <c r="C4430" s="1" t="s">
        <v>3</v>
      </c>
    </row>
    <row r="4431" spans="1:3" x14ac:dyDescent="0.25">
      <c r="A4431" s="1">
        <v>4423</v>
      </c>
      <c r="B4431" s="1" t="str">
        <f>"201401000521"</f>
        <v>201401000521</v>
      </c>
      <c r="C4431" s="1" t="s">
        <v>3</v>
      </c>
    </row>
    <row r="4432" spans="1:3" x14ac:dyDescent="0.25">
      <c r="A4432" s="1">
        <v>4424</v>
      </c>
      <c r="B4432" s="1" t="str">
        <f>"201401000569"</f>
        <v>201401000569</v>
      </c>
      <c r="C4432" s="1" t="s">
        <v>3</v>
      </c>
    </row>
    <row r="4433" spans="1:3" x14ac:dyDescent="0.25">
      <c r="A4433" s="1">
        <v>4425</v>
      </c>
      <c r="B4433" s="1" t="str">
        <f>"201401000658"</f>
        <v>201401000658</v>
      </c>
      <c r="C4433" s="1" t="s">
        <v>3</v>
      </c>
    </row>
    <row r="4434" spans="1:3" x14ac:dyDescent="0.25">
      <c r="A4434" s="1">
        <v>4426</v>
      </c>
      <c r="B4434" s="1" t="str">
        <f>"201401000871"</f>
        <v>201401000871</v>
      </c>
      <c r="C4434" s="1" t="s">
        <v>3</v>
      </c>
    </row>
    <row r="4435" spans="1:3" x14ac:dyDescent="0.25">
      <c r="A4435" s="1">
        <v>4427</v>
      </c>
      <c r="B4435" s="1" t="str">
        <f>"201401001041"</f>
        <v>201401001041</v>
      </c>
      <c r="C4435" s="1" t="s">
        <v>3</v>
      </c>
    </row>
    <row r="4436" spans="1:3" x14ac:dyDescent="0.25">
      <c r="A4436" s="1">
        <v>4428</v>
      </c>
      <c r="B4436" s="1" t="str">
        <f>"201401001111"</f>
        <v>201401001111</v>
      </c>
      <c r="C4436" s="1" t="s">
        <v>3</v>
      </c>
    </row>
    <row r="4437" spans="1:3" x14ac:dyDescent="0.25">
      <c r="A4437" s="1">
        <v>4429</v>
      </c>
      <c r="B4437" s="1" t="str">
        <f>"201401001136"</f>
        <v>201401001136</v>
      </c>
      <c r="C4437" s="1" t="s">
        <v>3</v>
      </c>
    </row>
    <row r="4438" spans="1:3" x14ac:dyDescent="0.25">
      <c r="A4438" s="1">
        <v>4430</v>
      </c>
      <c r="B4438" s="1" t="str">
        <f>"201401001151"</f>
        <v>201401001151</v>
      </c>
      <c r="C4438" s="1" t="s">
        <v>3</v>
      </c>
    </row>
    <row r="4439" spans="1:3" x14ac:dyDescent="0.25">
      <c r="A4439" s="1">
        <v>4431</v>
      </c>
      <c r="B4439" s="1" t="str">
        <f>"201401001391"</f>
        <v>201401001391</v>
      </c>
      <c r="C4439" s="1" t="s">
        <v>3</v>
      </c>
    </row>
    <row r="4440" spans="1:3" x14ac:dyDescent="0.25">
      <c r="A4440" s="1">
        <v>4432</v>
      </c>
      <c r="B4440" s="1" t="str">
        <f>"201401001399"</f>
        <v>201401001399</v>
      </c>
      <c r="C4440" s="1" t="s">
        <v>3</v>
      </c>
    </row>
    <row r="4441" spans="1:3" x14ac:dyDescent="0.25">
      <c r="A4441" s="1">
        <v>4433</v>
      </c>
      <c r="B4441" s="1" t="str">
        <f>"201401001854"</f>
        <v>201401001854</v>
      </c>
      <c r="C4441" s="1" t="s">
        <v>3</v>
      </c>
    </row>
    <row r="4442" spans="1:3" x14ac:dyDescent="0.25">
      <c r="A4442" s="1">
        <v>4434</v>
      </c>
      <c r="B4442" s="1" t="str">
        <f>"201401001942"</f>
        <v>201401001942</v>
      </c>
      <c r="C4442" s="1" t="s">
        <v>3</v>
      </c>
    </row>
    <row r="4443" spans="1:3" x14ac:dyDescent="0.25">
      <c r="A4443" s="1">
        <v>4435</v>
      </c>
      <c r="B4443" s="1" t="str">
        <f>"201401001944"</f>
        <v>201401001944</v>
      </c>
      <c r="C4443" s="1" t="s">
        <v>3</v>
      </c>
    </row>
    <row r="4444" spans="1:3" x14ac:dyDescent="0.25">
      <c r="A4444" s="1">
        <v>4436</v>
      </c>
      <c r="B4444" s="1" t="str">
        <f>"201401002076"</f>
        <v>201401002076</v>
      </c>
      <c r="C4444" s="1" t="s">
        <v>3</v>
      </c>
    </row>
    <row r="4445" spans="1:3" x14ac:dyDescent="0.25">
      <c r="A4445" s="1">
        <v>4437</v>
      </c>
      <c r="B4445" s="1" t="str">
        <f>"201401002182"</f>
        <v>201401002182</v>
      </c>
      <c r="C4445" s="1" t="s">
        <v>3</v>
      </c>
    </row>
    <row r="4446" spans="1:3" x14ac:dyDescent="0.25">
      <c r="A4446" s="1">
        <v>4438</v>
      </c>
      <c r="B4446" s="1" t="str">
        <f>"201401002351"</f>
        <v>201401002351</v>
      </c>
      <c r="C4446" s="1" t="s">
        <v>3</v>
      </c>
    </row>
    <row r="4447" spans="1:3" x14ac:dyDescent="0.25">
      <c r="A4447" s="1">
        <v>4439</v>
      </c>
      <c r="B4447" s="1" t="str">
        <f>"201401002435"</f>
        <v>201401002435</v>
      </c>
      <c r="C4447" s="1" t="s">
        <v>3</v>
      </c>
    </row>
    <row r="4448" spans="1:3" x14ac:dyDescent="0.25">
      <c r="A4448" s="1">
        <v>4440</v>
      </c>
      <c r="B4448" s="1" t="str">
        <f>"201402000151"</f>
        <v>201402000151</v>
      </c>
      <c r="C4448" s="1" t="s">
        <v>3</v>
      </c>
    </row>
    <row r="4449" spans="1:3" x14ac:dyDescent="0.25">
      <c r="A4449" s="1">
        <v>4441</v>
      </c>
      <c r="B4449" s="1" t="str">
        <f>"201402000152"</f>
        <v>201402000152</v>
      </c>
      <c r="C4449" s="1" t="s">
        <v>3</v>
      </c>
    </row>
    <row r="4450" spans="1:3" x14ac:dyDescent="0.25">
      <c r="A4450" s="1">
        <v>4442</v>
      </c>
      <c r="B4450" s="1" t="str">
        <f>"201402000861"</f>
        <v>201402000861</v>
      </c>
      <c r="C4450" s="1" t="s">
        <v>3</v>
      </c>
    </row>
    <row r="4451" spans="1:3" x14ac:dyDescent="0.25">
      <c r="A4451" s="1">
        <v>4443</v>
      </c>
      <c r="B4451" s="1" t="str">
        <f>"201402000920"</f>
        <v>201402000920</v>
      </c>
      <c r="C4451" s="1" t="s">
        <v>3</v>
      </c>
    </row>
    <row r="4452" spans="1:3" x14ac:dyDescent="0.25">
      <c r="A4452" s="1">
        <v>4444</v>
      </c>
      <c r="B4452" s="1" t="str">
        <f>"201402001024"</f>
        <v>201402001024</v>
      </c>
      <c r="C4452" s="1" t="s">
        <v>3</v>
      </c>
    </row>
    <row r="4453" spans="1:3" x14ac:dyDescent="0.25">
      <c r="A4453" s="1">
        <v>4445</v>
      </c>
      <c r="B4453" s="1" t="str">
        <f>"201402001077"</f>
        <v>201402001077</v>
      </c>
      <c r="C4453" s="1" t="s">
        <v>3</v>
      </c>
    </row>
    <row r="4454" spans="1:3" x14ac:dyDescent="0.25">
      <c r="A4454" s="1">
        <v>4446</v>
      </c>
      <c r="B4454" s="1" t="str">
        <f>"201402001136"</f>
        <v>201402001136</v>
      </c>
      <c r="C4454" s="1" t="s">
        <v>3</v>
      </c>
    </row>
    <row r="4455" spans="1:3" x14ac:dyDescent="0.25">
      <c r="A4455" s="1">
        <v>4447</v>
      </c>
      <c r="B4455" s="1" t="str">
        <f>"201402001463"</f>
        <v>201402001463</v>
      </c>
      <c r="C4455" s="1" t="s">
        <v>3</v>
      </c>
    </row>
    <row r="4456" spans="1:3" x14ac:dyDescent="0.25">
      <c r="A4456" s="1">
        <v>4448</v>
      </c>
      <c r="B4456" s="1" t="str">
        <f>"201402001726"</f>
        <v>201402001726</v>
      </c>
      <c r="C4456" s="1" t="s">
        <v>3</v>
      </c>
    </row>
    <row r="4457" spans="1:3" x14ac:dyDescent="0.25">
      <c r="A4457" s="1">
        <v>4449</v>
      </c>
      <c r="B4457" s="1" t="str">
        <f>"201402001847"</f>
        <v>201402001847</v>
      </c>
      <c r="C4457" s="1" t="s">
        <v>3</v>
      </c>
    </row>
    <row r="4458" spans="1:3" x14ac:dyDescent="0.25">
      <c r="A4458" s="1">
        <v>4450</v>
      </c>
      <c r="B4458" s="1" t="str">
        <f>"201402001921"</f>
        <v>201402001921</v>
      </c>
      <c r="C4458" s="1" t="s">
        <v>3</v>
      </c>
    </row>
    <row r="4459" spans="1:3" x14ac:dyDescent="0.25">
      <c r="A4459" s="1">
        <v>4451</v>
      </c>
      <c r="B4459" s="1" t="str">
        <f>"201402002004"</f>
        <v>201402002004</v>
      </c>
      <c r="C4459" s="1" t="s">
        <v>3</v>
      </c>
    </row>
    <row r="4460" spans="1:3" x14ac:dyDescent="0.25">
      <c r="A4460" s="1">
        <v>4452</v>
      </c>
      <c r="B4460" s="1" t="str">
        <f>"201402002515"</f>
        <v>201402002515</v>
      </c>
      <c r="C4460" s="1" t="s">
        <v>3</v>
      </c>
    </row>
    <row r="4461" spans="1:3" x14ac:dyDescent="0.25">
      <c r="A4461" s="1">
        <v>4453</v>
      </c>
      <c r="B4461" s="1" t="str">
        <f>"201402002585"</f>
        <v>201402002585</v>
      </c>
      <c r="C4461" s="1" t="s">
        <v>3</v>
      </c>
    </row>
    <row r="4462" spans="1:3" x14ac:dyDescent="0.25">
      <c r="A4462" s="1">
        <v>4454</v>
      </c>
      <c r="B4462" s="1" t="str">
        <f>"201402002819"</f>
        <v>201402002819</v>
      </c>
      <c r="C4462" s="1" t="s">
        <v>3</v>
      </c>
    </row>
    <row r="4463" spans="1:3" x14ac:dyDescent="0.25">
      <c r="A4463" s="1">
        <v>4455</v>
      </c>
      <c r="B4463" s="1" t="str">
        <f>"201402003014"</f>
        <v>201402003014</v>
      </c>
      <c r="C4463" s="1" t="s">
        <v>3</v>
      </c>
    </row>
    <row r="4464" spans="1:3" x14ac:dyDescent="0.25">
      <c r="A4464" s="1">
        <v>4456</v>
      </c>
      <c r="B4464" s="1" t="str">
        <f>"201402003056"</f>
        <v>201402003056</v>
      </c>
      <c r="C4464" s="1" t="s">
        <v>3</v>
      </c>
    </row>
    <row r="4465" spans="1:3" x14ac:dyDescent="0.25">
      <c r="A4465" s="1">
        <v>4457</v>
      </c>
      <c r="B4465" s="1" t="str">
        <f>"201402003153"</f>
        <v>201402003153</v>
      </c>
      <c r="C4465" s="1" t="s">
        <v>3</v>
      </c>
    </row>
    <row r="4466" spans="1:3" x14ac:dyDescent="0.25">
      <c r="A4466" s="1">
        <v>4458</v>
      </c>
      <c r="B4466" s="1" t="str">
        <f>"201402003242"</f>
        <v>201402003242</v>
      </c>
      <c r="C4466" s="1" t="s">
        <v>3</v>
      </c>
    </row>
    <row r="4467" spans="1:3" x14ac:dyDescent="0.25">
      <c r="A4467" s="1">
        <v>4459</v>
      </c>
      <c r="B4467" s="1" t="str">
        <f>"201402003796"</f>
        <v>201402003796</v>
      </c>
      <c r="C4467" s="1" t="s">
        <v>3</v>
      </c>
    </row>
    <row r="4468" spans="1:3" x14ac:dyDescent="0.25">
      <c r="A4468" s="1">
        <v>4460</v>
      </c>
      <c r="B4468" s="1" t="str">
        <f>"201402003948"</f>
        <v>201402003948</v>
      </c>
      <c r="C4468" s="1" t="s">
        <v>3</v>
      </c>
    </row>
    <row r="4469" spans="1:3" x14ac:dyDescent="0.25">
      <c r="A4469" s="1">
        <v>4461</v>
      </c>
      <c r="B4469" s="1" t="str">
        <f>"201402003982"</f>
        <v>201402003982</v>
      </c>
      <c r="C4469" s="1" t="s">
        <v>3</v>
      </c>
    </row>
    <row r="4470" spans="1:3" x14ac:dyDescent="0.25">
      <c r="A4470" s="1">
        <v>4462</v>
      </c>
      <c r="B4470" s="1" t="str">
        <f>"201402004002"</f>
        <v>201402004002</v>
      </c>
      <c r="C4470" s="1" t="s">
        <v>3</v>
      </c>
    </row>
    <row r="4471" spans="1:3" x14ac:dyDescent="0.25">
      <c r="A4471" s="1">
        <v>4463</v>
      </c>
      <c r="B4471" s="1" t="str">
        <f>"201402004040"</f>
        <v>201402004040</v>
      </c>
      <c r="C4471" s="1" t="s">
        <v>3</v>
      </c>
    </row>
    <row r="4472" spans="1:3" x14ac:dyDescent="0.25">
      <c r="A4472" s="1">
        <v>4464</v>
      </c>
      <c r="B4472" s="1" t="str">
        <f>"201402004094"</f>
        <v>201402004094</v>
      </c>
      <c r="C4472" s="1" t="s">
        <v>3</v>
      </c>
    </row>
    <row r="4473" spans="1:3" x14ac:dyDescent="0.25">
      <c r="A4473" s="1">
        <v>4465</v>
      </c>
      <c r="B4473" s="1" t="str">
        <f>"201402004128"</f>
        <v>201402004128</v>
      </c>
      <c r="C4473" s="1" t="s">
        <v>3</v>
      </c>
    </row>
    <row r="4474" spans="1:3" x14ac:dyDescent="0.25">
      <c r="A4474" s="1">
        <v>4466</v>
      </c>
      <c r="B4474" s="1" t="str">
        <f>"201402004143"</f>
        <v>201402004143</v>
      </c>
      <c r="C4474" s="1" t="s">
        <v>3</v>
      </c>
    </row>
    <row r="4475" spans="1:3" x14ac:dyDescent="0.25">
      <c r="A4475" s="1">
        <v>4467</v>
      </c>
      <c r="B4475" s="1" t="str">
        <f>"201402004458"</f>
        <v>201402004458</v>
      </c>
      <c r="C4475" s="1" t="s">
        <v>3</v>
      </c>
    </row>
    <row r="4476" spans="1:3" x14ac:dyDescent="0.25">
      <c r="A4476" s="1">
        <v>4468</v>
      </c>
      <c r="B4476" s="1" t="str">
        <f>"201402005604"</f>
        <v>201402005604</v>
      </c>
      <c r="C4476" s="1" t="s">
        <v>3</v>
      </c>
    </row>
    <row r="4477" spans="1:3" x14ac:dyDescent="0.25">
      <c r="A4477" s="1">
        <v>4469</v>
      </c>
      <c r="B4477" s="1" t="str">
        <f>"201402005742"</f>
        <v>201402005742</v>
      </c>
      <c r="C4477" s="1" t="s">
        <v>3</v>
      </c>
    </row>
    <row r="4478" spans="1:3" x14ac:dyDescent="0.25">
      <c r="A4478" s="1">
        <v>4470</v>
      </c>
      <c r="B4478" s="1" t="str">
        <f>"201402005899"</f>
        <v>201402005899</v>
      </c>
      <c r="C4478" s="1" t="s">
        <v>3</v>
      </c>
    </row>
    <row r="4479" spans="1:3" x14ac:dyDescent="0.25">
      <c r="A4479" s="1">
        <v>4471</v>
      </c>
      <c r="B4479" s="1" t="str">
        <f>"201402005945"</f>
        <v>201402005945</v>
      </c>
      <c r="C4479" s="1" t="s">
        <v>3</v>
      </c>
    </row>
    <row r="4480" spans="1:3" x14ac:dyDescent="0.25">
      <c r="A4480" s="1">
        <v>4472</v>
      </c>
      <c r="B4480" s="1" t="str">
        <f>"201402006010"</f>
        <v>201402006010</v>
      </c>
      <c r="C4480" s="1" t="s">
        <v>3</v>
      </c>
    </row>
    <row r="4481" spans="1:3" x14ac:dyDescent="0.25">
      <c r="A4481" s="1">
        <v>4473</v>
      </c>
      <c r="B4481" s="1" t="str">
        <f>"201402006070"</f>
        <v>201402006070</v>
      </c>
      <c r="C4481" s="1" t="s">
        <v>3</v>
      </c>
    </row>
    <row r="4482" spans="1:3" x14ac:dyDescent="0.25">
      <c r="A4482" s="1">
        <v>4474</v>
      </c>
      <c r="B4482" s="1" t="str">
        <f>"201402006167"</f>
        <v>201402006167</v>
      </c>
      <c r="C4482" s="1" t="s">
        <v>3</v>
      </c>
    </row>
    <row r="4483" spans="1:3" x14ac:dyDescent="0.25">
      <c r="A4483" s="1">
        <v>4475</v>
      </c>
      <c r="B4483" s="1" t="str">
        <f>"201402006218"</f>
        <v>201402006218</v>
      </c>
      <c r="C4483" s="1" t="s">
        <v>3</v>
      </c>
    </row>
    <row r="4484" spans="1:3" x14ac:dyDescent="0.25">
      <c r="A4484" s="1">
        <v>4476</v>
      </c>
      <c r="B4484" s="1" t="str">
        <f>"201402006316"</f>
        <v>201402006316</v>
      </c>
      <c r="C4484" s="1" t="s">
        <v>3</v>
      </c>
    </row>
    <row r="4485" spans="1:3" x14ac:dyDescent="0.25">
      <c r="A4485" s="1">
        <v>4477</v>
      </c>
      <c r="B4485" s="1" t="str">
        <f>"201402006929"</f>
        <v>201402006929</v>
      </c>
      <c r="C4485" s="1" t="s">
        <v>3</v>
      </c>
    </row>
    <row r="4486" spans="1:3" x14ac:dyDescent="0.25">
      <c r="A4486" s="1">
        <v>4478</v>
      </c>
      <c r="B4486" s="1" t="str">
        <f>"201402006996"</f>
        <v>201402006996</v>
      </c>
      <c r="C4486" s="1" t="s">
        <v>3</v>
      </c>
    </row>
    <row r="4487" spans="1:3" x14ac:dyDescent="0.25">
      <c r="A4487" s="1">
        <v>4479</v>
      </c>
      <c r="B4487" s="1" t="str">
        <f>"201402007024"</f>
        <v>201402007024</v>
      </c>
      <c r="C4487" s="1" t="s">
        <v>3</v>
      </c>
    </row>
    <row r="4488" spans="1:3" x14ac:dyDescent="0.25">
      <c r="A4488" s="1">
        <v>4480</v>
      </c>
      <c r="B4488" s="1" t="str">
        <f>"201402007096"</f>
        <v>201402007096</v>
      </c>
      <c r="C4488" s="1" t="s">
        <v>3</v>
      </c>
    </row>
    <row r="4489" spans="1:3" x14ac:dyDescent="0.25">
      <c r="A4489" s="1">
        <v>4481</v>
      </c>
      <c r="B4489" s="1" t="str">
        <f>"201402007237"</f>
        <v>201402007237</v>
      </c>
      <c r="C4489" s="1" t="s">
        <v>3</v>
      </c>
    </row>
    <row r="4490" spans="1:3" x14ac:dyDescent="0.25">
      <c r="A4490" s="1">
        <v>4482</v>
      </c>
      <c r="B4490" s="1" t="str">
        <f>"201402007255"</f>
        <v>201402007255</v>
      </c>
      <c r="C4490" s="1" t="s">
        <v>3</v>
      </c>
    </row>
    <row r="4491" spans="1:3" x14ac:dyDescent="0.25">
      <c r="A4491" s="1">
        <v>4483</v>
      </c>
      <c r="B4491" s="1" t="str">
        <f>"201402007386"</f>
        <v>201402007386</v>
      </c>
      <c r="C4491" s="1" t="s">
        <v>3</v>
      </c>
    </row>
    <row r="4492" spans="1:3" x14ac:dyDescent="0.25">
      <c r="A4492" s="1">
        <v>4484</v>
      </c>
      <c r="B4492" s="1" t="str">
        <f>"201402007547"</f>
        <v>201402007547</v>
      </c>
      <c r="C4492" s="1" t="s">
        <v>3</v>
      </c>
    </row>
    <row r="4493" spans="1:3" x14ac:dyDescent="0.25">
      <c r="A4493" s="1">
        <v>4485</v>
      </c>
      <c r="B4493" s="1" t="str">
        <f>"201402007585"</f>
        <v>201402007585</v>
      </c>
      <c r="C4493" s="1" t="s">
        <v>3</v>
      </c>
    </row>
    <row r="4494" spans="1:3" x14ac:dyDescent="0.25">
      <c r="A4494" s="1">
        <v>4486</v>
      </c>
      <c r="B4494" s="1" t="str">
        <f>"201402007609"</f>
        <v>201402007609</v>
      </c>
      <c r="C4494" s="1" t="s">
        <v>3</v>
      </c>
    </row>
    <row r="4495" spans="1:3" x14ac:dyDescent="0.25">
      <c r="A4495" s="1">
        <v>4487</v>
      </c>
      <c r="B4495" s="1" t="str">
        <f>"201402007996"</f>
        <v>201402007996</v>
      </c>
      <c r="C4495" s="1" t="s">
        <v>3</v>
      </c>
    </row>
    <row r="4496" spans="1:3" x14ac:dyDescent="0.25">
      <c r="A4496" s="1">
        <v>4488</v>
      </c>
      <c r="B4496" s="1" t="str">
        <f>"201402008091"</f>
        <v>201402008091</v>
      </c>
      <c r="C4496" s="1" t="s">
        <v>3</v>
      </c>
    </row>
    <row r="4497" spans="1:3" x14ac:dyDescent="0.25">
      <c r="A4497" s="1">
        <v>4489</v>
      </c>
      <c r="B4497" s="1" t="str">
        <f>"201402008123"</f>
        <v>201402008123</v>
      </c>
      <c r="C4497" s="1" t="s">
        <v>3</v>
      </c>
    </row>
    <row r="4498" spans="1:3" x14ac:dyDescent="0.25">
      <c r="A4498" s="1">
        <v>4490</v>
      </c>
      <c r="B4498" s="1" t="str">
        <f>"201402008636"</f>
        <v>201402008636</v>
      </c>
      <c r="C4498" s="1" t="s">
        <v>3</v>
      </c>
    </row>
    <row r="4499" spans="1:3" x14ac:dyDescent="0.25">
      <c r="A4499" s="1">
        <v>4491</v>
      </c>
      <c r="B4499" s="1" t="str">
        <f>"201402008890"</f>
        <v>201402008890</v>
      </c>
      <c r="C4499" s="1" t="s">
        <v>3</v>
      </c>
    </row>
    <row r="4500" spans="1:3" x14ac:dyDescent="0.25">
      <c r="A4500" s="1">
        <v>4492</v>
      </c>
      <c r="B4500" s="1" t="str">
        <f>"201402008938"</f>
        <v>201402008938</v>
      </c>
      <c r="C4500" s="1" t="s">
        <v>3</v>
      </c>
    </row>
    <row r="4501" spans="1:3" x14ac:dyDescent="0.25">
      <c r="A4501" s="1">
        <v>4493</v>
      </c>
      <c r="B4501" s="1" t="str">
        <f>"201402008999"</f>
        <v>201402008999</v>
      </c>
      <c r="C4501" s="1" t="s">
        <v>3</v>
      </c>
    </row>
    <row r="4502" spans="1:3" x14ac:dyDescent="0.25">
      <c r="A4502" s="1">
        <v>4494</v>
      </c>
      <c r="B4502" s="1" t="str">
        <f>"201402009088"</f>
        <v>201402009088</v>
      </c>
      <c r="C4502" s="1" t="s">
        <v>3</v>
      </c>
    </row>
    <row r="4503" spans="1:3" x14ac:dyDescent="0.25">
      <c r="A4503" s="1">
        <v>4495</v>
      </c>
      <c r="B4503" s="1" t="str">
        <f>"201402009124"</f>
        <v>201402009124</v>
      </c>
      <c r="C4503" s="1" t="s">
        <v>3</v>
      </c>
    </row>
    <row r="4504" spans="1:3" x14ac:dyDescent="0.25">
      <c r="A4504" s="1">
        <v>4496</v>
      </c>
      <c r="B4504" s="1" t="str">
        <f>"201402009159"</f>
        <v>201402009159</v>
      </c>
      <c r="C4504" s="1" t="s">
        <v>3</v>
      </c>
    </row>
    <row r="4505" spans="1:3" x14ac:dyDescent="0.25">
      <c r="A4505" s="1">
        <v>4497</v>
      </c>
      <c r="B4505" s="1" t="str">
        <f>"201402009168"</f>
        <v>201402009168</v>
      </c>
      <c r="C4505" s="1" t="s">
        <v>3</v>
      </c>
    </row>
    <row r="4506" spans="1:3" x14ac:dyDescent="0.25">
      <c r="A4506" s="1">
        <v>4498</v>
      </c>
      <c r="B4506" s="1" t="str">
        <f>"201402009373"</f>
        <v>201402009373</v>
      </c>
      <c r="C4506" s="1" t="s">
        <v>3</v>
      </c>
    </row>
    <row r="4507" spans="1:3" x14ac:dyDescent="0.25">
      <c r="A4507" s="1">
        <v>4499</v>
      </c>
      <c r="B4507" s="1" t="str">
        <f>"201402009579"</f>
        <v>201402009579</v>
      </c>
      <c r="C4507" s="1" t="s">
        <v>3</v>
      </c>
    </row>
    <row r="4508" spans="1:3" x14ac:dyDescent="0.25">
      <c r="A4508" s="1">
        <v>4500</v>
      </c>
      <c r="B4508" s="1" t="str">
        <f>"201402009673"</f>
        <v>201402009673</v>
      </c>
      <c r="C4508" s="1" t="s">
        <v>3</v>
      </c>
    </row>
    <row r="4509" spans="1:3" x14ac:dyDescent="0.25">
      <c r="A4509" s="1">
        <v>4501</v>
      </c>
      <c r="B4509" s="1" t="str">
        <f>"201402009730"</f>
        <v>201402009730</v>
      </c>
      <c r="C4509" s="1" t="s">
        <v>3</v>
      </c>
    </row>
    <row r="4510" spans="1:3" x14ac:dyDescent="0.25">
      <c r="A4510" s="1">
        <v>4502</v>
      </c>
      <c r="B4510" s="1" t="str">
        <f>"201402009788"</f>
        <v>201402009788</v>
      </c>
      <c r="C4510" s="1" t="s">
        <v>3</v>
      </c>
    </row>
    <row r="4511" spans="1:3" x14ac:dyDescent="0.25">
      <c r="A4511" s="1">
        <v>4503</v>
      </c>
      <c r="B4511" s="1" t="str">
        <f>"201402009932"</f>
        <v>201402009932</v>
      </c>
      <c r="C4511" s="1" t="s">
        <v>3</v>
      </c>
    </row>
    <row r="4512" spans="1:3" x14ac:dyDescent="0.25">
      <c r="A4512" s="1">
        <v>4504</v>
      </c>
      <c r="B4512" s="1" t="str">
        <f>"201402010020"</f>
        <v>201402010020</v>
      </c>
      <c r="C4512" s="1" t="s">
        <v>3</v>
      </c>
    </row>
    <row r="4513" spans="1:3" x14ac:dyDescent="0.25">
      <c r="A4513" s="1">
        <v>4505</v>
      </c>
      <c r="B4513" s="1" t="str">
        <f>"201402010044"</f>
        <v>201402010044</v>
      </c>
      <c r="C4513" s="1" t="s">
        <v>3</v>
      </c>
    </row>
    <row r="4514" spans="1:3" x14ac:dyDescent="0.25">
      <c r="A4514" s="1">
        <v>4506</v>
      </c>
      <c r="B4514" s="1" t="str">
        <f>"201402010240"</f>
        <v>201402010240</v>
      </c>
      <c r="C4514" s="1" t="s">
        <v>3</v>
      </c>
    </row>
    <row r="4515" spans="1:3" x14ac:dyDescent="0.25">
      <c r="A4515" s="1">
        <v>4507</v>
      </c>
      <c r="B4515" s="1" t="str">
        <f>"201402010398"</f>
        <v>201402010398</v>
      </c>
      <c r="C4515" s="1" t="s">
        <v>3</v>
      </c>
    </row>
    <row r="4516" spans="1:3" x14ac:dyDescent="0.25">
      <c r="A4516" s="1">
        <v>4508</v>
      </c>
      <c r="B4516" s="1" t="str">
        <f>"201402010490"</f>
        <v>201402010490</v>
      </c>
      <c r="C4516" s="1" t="s">
        <v>3</v>
      </c>
    </row>
    <row r="4517" spans="1:3" x14ac:dyDescent="0.25">
      <c r="A4517" s="1">
        <v>4509</v>
      </c>
      <c r="B4517" s="1" t="str">
        <f>"201402010508"</f>
        <v>201402010508</v>
      </c>
      <c r="C4517" s="1" t="s">
        <v>3</v>
      </c>
    </row>
    <row r="4518" spans="1:3" x14ac:dyDescent="0.25">
      <c r="A4518" s="1">
        <v>4510</v>
      </c>
      <c r="B4518" s="1" t="str">
        <f>"201402010676"</f>
        <v>201402010676</v>
      </c>
      <c r="C4518" s="1" t="s">
        <v>3</v>
      </c>
    </row>
    <row r="4519" spans="1:3" x14ac:dyDescent="0.25">
      <c r="A4519" s="1">
        <v>4511</v>
      </c>
      <c r="B4519" s="1" t="str">
        <f>"201402010726"</f>
        <v>201402010726</v>
      </c>
      <c r="C4519" s="1" t="s">
        <v>3</v>
      </c>
    </row>
    <row r="4520" spans="1:3" x14ac:dyDescent="0.25">
      <c r="A4520" s="1">
        <v>4512</v>
      </c>
      <c r="B4520" s="1" t="str">
        <f>"201402010779"</f>
        <v>201402010779</v>
      </c>
      <c r="C4520" s="1" t="s">
        <v>3</v>
      </c>
    </row>
    <row r="4521" spans="1:3" x14ac:dyDescent="0.25">
      <c r="A4521" s="1">
        <v>4513</v>
      </c>
      <c r="B4521" s="1" t="str">
        <f>"201402010939"</f>
        <v>201402010939</v>
      </c>
      <c r="C4521" s="1" t="s">
        <v>3</v>
      </c>
    </row>
    <row r="4522" spans="1:3" x14ac:dyDescent="0.25">
      <c r="A4522" s="1">
        <v>4514</v>
      </c>
      <c r="B4522" s="1" t="str">
        <f>"201402010944"</f>
        <v>201402010944</v>
      </c>
      <c r="C4522" s="1" t="s">
        <v>3</v>
      </c>
    </row>
    <row r="4523" spans="1:3" x14ac:dyDescent="0.25">
      <c r="A4523" s="1">
        <v>4515</v>
      </c>
      <c r="B4523" s="1" t="str">
        <f>"201402011038"</f>
        <v>201402011038</v>
      </c>
      <c r="C4523" s="1" t="s">
        <v>3</v>
      </c>
    </row>
    <row r="4524" spans="1:3" x14ac:dyDescent="0.25">
      <c r="A4524" s="1">
        <v>4516</v>
      </c>
      <c r="B4524" s="1" t="str">
        <f>"201402011203"</f>
        <v>201402011203</v>
      </c>
      <c r="C4524" s="1" t="s">
        <v>3</v>
      </c>
    </row>
    <row r="4525" spans="1:3" x14ac:dyDescent="0.25">
      <c r="A4525" s="1">
        <v>4517</v>
      </c>
      <c r="B4525" s="1" t="str">
        <f>"201402011377"</f>
        <v>201402011377</v>
      </c>
      <c r="C4525" s="1" t="s">
        <v>3</v>
      </c>
    </row>
    <row r="4526" spans="1:3" x14ac:dyDescent="0.25">
      <c r="A4526" s="1">
        <v>4518</v>
      </c>
      <c r="B4526" s="1" t="str">
        <f>"201402011503"</f>
        <v>201402011503</v>
      </c>
      <c r="C4526" s="1" t="s">
        <v>3</v>
      </c>
    </row>
    <row r="4527" spans="1:3" x14ac:dyDescent="0.25">
      <c r="A4527" s="1">
        <v>4519</v>
      </c>
      <c r="B4527" s="1" t="str">
        <f>"201402011617"</f>
        <v>201402011617</v>
      </c>
      <c r="C4527" s="1" t="s">
        <v>3</v>
      </c>
    </row>
    <row r="4528" spans="1:3" x14ac:dyDescent="0.25">
      <c r="A4528" s="1">
        <v>4520</v>
      </c>
      <c r="B4528" s="1" t="str">
        <f>"201402011637"</f>
        <v>201402011637</v>
      </c>
      <c r="C4528" s="1" t="s">
        <v>3</v>
      </c>
    </row>
    <row r="4529" spans="1:3" x14ac:dyDescent="0.25">
      <c r="A4529" s="1">
        <v>4521</v>
      </c>
      <c r="B4529" s="1" t="str">
        <f>"201402011687"</f>
        <v>201402011687</v>
      </c>
      <c r="C4529" s="1" t="s">
        <v>3</v>
      </c>
    </row>
    <row r="4530" spans="1:3" x14ac:dyDescent="0.25">
      <c r="A4530" s="1">
        <v>4522</v>
      </c>
      <c r="B4530" s="1" t="str">
        <f>"201402011764"</f>
        <v>201402011764</v>
      </c>
      <c r="C4530" s="1" t="s">
        <v>3</v>
      </c>
    </row>
    <row r="4531" spans="1:3" x14ac:dyDescent="0.25">
      <c r="A4531" s="1">
        <v>4523</v>
      </c>
      <c r="B4531" s="1" t="str">
        <f>"201402011943"</f>
        <v>201402011943</v>
      </c>
      <c r="C4531" s="1" t="s">
        <v>3</v>
      </c>
    </row>
    <row r="4532" spans="1:3" x14ac:dyDescent="0.25">
      <c r="A4532" s="1">
        <v>4524</v>
      </c>
      <c r="B4532" s="1" t="str">
        <f>"201402011975"</f>
        <v>201402011975</v>
      </c>
      <c r="C4532" s="1" t="s">
        <v>3</v>
      </c>
    </row>
    <row r="4533" spans="1:3" x14ac:dyDescent="0.25">
      <c r="A4533" s="1">
        <v>4525</v>
      </c>
      <c r="B4533" s="1" t="str">
        <f>"201402011977"</f>
        <v>201402011977</v>
      </c>
      <c r="C4533" s="1" t="s">
        <v>3</v>
      </c>
    </row>
    <row r="4534" spans="1:3" x14ac:dyDescent="0.25">
      <c r="A4534" s="1">
        <v>4526</v>
      </c>
      <c r="B4534" s="1" t="str">
        <f>"201402012088"</f>
        <v>201402012088</v>
      </c>
      <c r="C4534" s="1" t="s">
        <v>3</v>
      </c>
    </row>
    <row r="4535" spans="1:3" x14ac:dyDescent="0.25">
      <c r="A4535" s="1">
        <v>4527</v>
      </c>
      <c r="B4535" s="1" t="str">
        <f>"201402012188"</f>
        <v>201402012188</v>
      </c>
      <c r="C4535" s="1" t="s">
        <v>3</v>
      </c>
    </row>
    <row r="4536" spans="1:3" x14ac:dyDescent="0.25">
      <c r="A4536" s="1">
        <v>4528</v>
      </c>
      <c r="B4536" s="1" t="str">
        <f>"201402012300"</f>
        <v>201402012300</v>
      </c>
      <c r="C4536" s="1" t="s">
        <v>3</v>
      </c>
    </row>
    <row r="4537" spans="1:3" x14ac:dyDescent="0.25">
      <c r="A4537" s="1">
        <v>4529</v>
      </c>
      <c r="B4537" s="1" t="str">
        <f>"201404000028"</f>
        <v>201404000028</v>
      </c>
      <c r="C4537" s="1" t="s">
        <v>3</v>
      </c>
    </row>
    <row r="4538" spans="1:3" x14ac:dyDescent="0.25">
      <c r="A4538" s="1">
        <v>4530</v>
      </c>
      <c r="B4538" s="1" t="str">
        <f>"201404000034"</f>
        <v>201404000034</v>
      </c>
      <c r="C4538" s="1" t="s">
        <v>3</v>
      </c>
    </row>
    <row r="4539" spans="1:3" x14ac:dyDescent="0.25">
      <c r="A4539" s="1">
        <v>4531</v>
      </c>
      <c r="B4539" s="1" t="str">
        <f>"201404000040"</f>
        <v>201404000040</v>
      </c>
      <c r="C4539" s="1" t="s">
        <v>3</v>
      </c>
    </row>
    <row r="4540" spans="1:3" x14ac:dyDescent="0.25">
      <c r="A4540" s="1">
        <v>4532</v>
      </c>
      <c r="B4540" s="1" t="str">
        <f>"201404000124"</f>
        <v>201404000124</v>
      </c>
      <c r="C4540" s="1" t="s">
        <v>3</v>
      </c>
    </row>
    <row r="4541" spans="1:3" x14ac:dyDescent="0.25">
      <c r="A4541" s="1">
        <v>4533</v>
      </c>
      <c r="B4541" s="1" t="str">
        <f>"201405000087"</f>
        <v>201405000087</v>
      </c>
      <c r="C4541" s="1" t="s">
        <v>3</v>
      </c>
    </row>
    <row r="4542" spans="1:3" x14ac:dyDescent="0.25">
      <c r="A4542" s="1">
        <v>4534</v>
      </c>
      <c r="B4542" s="1" t="str">
        <f>"201405000118"</f>
        <v>201405000118</v>
      </c>
      <c r="C4542" s="1" t="s">
        <v>3</v>
      </c>
    </row>
    <row r="4543" spans="1:3" x14ac:dyDescent="0.25">
      <c r="A4543" s="1">
        <v>4535</v>
      </c>
      <c r="B4543" s="1" t="str">
        <f>"201405000133"</f>
        <v>201405000133</v>
      </c>
      <c r="C4543" s="1" t="s">
        <v>3</v>
      </c>
    </row>
    <row r="4544" spans="1:3" x14ac:dyDescent="0.25">
      <c r="A4544" s="1">
        <v>4536</v>
      </c>
      <c r="B4544" s="1" t="str">
        <f>"201405000161"</f>
        <v>201405000161</v>
      </c>
      <c r="C4544" s="1" t="s">
        <v>3</v>
      </c>
    </row>
    <row r="4545" spans="1:3" x14ac:dyDescent="0.25">
      <c r="A4545" s="1">
        <v>4537</v>
      </c>
      <c r="B4545" s="1" t="str">
        <f>"201405000203"</f>
        <v>201405000203</v>
      </c>
      <c r="C4545" s="1" t="s">
        <v>3</v>
      </c>
    </row>
    <row r="4546" spans="1:3" x14ac:dyDescent="0.25">
      <c r="A4546" s="1">
        <v>4538</v>
      </c>
      <c r="B4546" s="1" t="str">
        <f>"201405000313"</f>
        <v>201405000313</v>
      </c>
      <c r="C4546" s="1" t="s">
        <v>3</v>
      </c>
    </row>
    <row r="4547" spans="1:3" x14ac:dyDescent="0.25">
      <c r="A4547" s="1">
        <v>4539</v>
      </c>
      <c r="B4547" s="1" t="str">
        <f>"201405000331"</f>
        <v>201405000331</v>
      </c>
      <c r="C4547" s="1" t="s">
        <v>3</v>
      </c>
    </row>
    <row r="4548" spans="1:3" x14ac:dyDescent="0.25">
      <c r="A4548" s="1">
        <v>4540</v>
      </c>
      <c r="B4548" s="1" t="str">
        <f>"201405000369"</f>
        <v>201405000369</v>
      </c>
      <c r="C4548" s="1" t="s">
        <v>3</v>
      </c>
    </row>
    <row r="4549" spans="1:3" x14ac:dyDescent="0.25">
      <c r="A4549" s="1">
        <v>4541</v>
      </c>
      <c r="B4549" s="1" t="str">
        <f>"201405000386"</f>
        <v>201405000386</v>
      </c>
      <c r="C4549" s="1" t="s">
        <v>3</v>
      </c>
    </row>
    <row r="4550" spans="1:3" x14ac:dyDescent="0.25">
      <c r="A4550" s="1">
        <v>4542</v>
      </c>
      <c r="B4550" s="1" t="str">
        <f>"201405000414"</f>
        <v>201405000414</v>
      </c>
      <c r="C4550" s="1" t="s">
        <v>3</v>
      </c>
    </row>
    <row r="4551" spans="1:3" x14ac:dyDescent="0.25">
      <c r="A4551" s="1">
        <v>4543</v>
      </c>
      <c r="B4551" s="1" t="str">
        <f>"201405000426"</f>
        <v>201405000426</v>
      </c>
      <c r="C4551" s="1" t="s">
        <v>3</v>
      </c>
    </row>
    <row r="4552" spans="1:3" x14ac:dyDescent="0.25">
      <c r="A4552" s="1">
        <v>4544</v>
      </c>
      <c r="B4552" s="1" t="str">
        <f>"201405000459"</f>
        <v>201405000459</v>
      </c>
      <c r="C4552" s="1" t="s">
        <v>3</v>
      </c>
    </row>
    <row r="4553" spans="1:3" x14ac:dyDescent="0.25">
      <c r="A4553" s="1">
        <v>4545</v>
      </c>
      <c r="B4553" s="1" t="str">
        <f>"201405000534"</f>
        <v>201405000534</v>
      </c>
      <c r="C4553" s="1" t="s">
        <v>3</v>
      </c>
    </row>
    <row r="4554" spans="1:3" x14ac:dyDescent="0.25">
      <c r="A4554" s="1">
        <v>4546</v>
      </c>
      <c r="B4554" s="1" t="str">
        <f>"201405000634"</f>
        <v>201405000634</v>
      </c>
      <c r="C4554" s="1" t="s">
        <v>3</v>
      </c>
    </row>
    <row r="4555" spans="1:3" x14ac:dyDescent="0.25">
      <c r="A4555" s="1">
        <v>4547</v>
      </c>
      <c r="B4555" s="1" t="str">
        <f>"201405000644"</f>
        <v>201405000644</v>
      </c>
      <c r="C4555" s="1" t="s">
        <v>3</v>
      </c>
    </row>
    <row r="4556" spans="1:3" x14ac:dyDescent="0.25">
      <c r="A4556" s="1">
        <v>4548</v>
      </c>
      <c r="B4556" s="1" t="str">
        <f>"201405000650"</f>
        <v>201405000650</v>
      </c>
      <c r="C4556" s="1" t="s">
        <v>3</v>
      </c>
    </row>
    <row r="4557" spans="1:3" x14ac:dyDescent="0.25">
      <c r="A4557" s="1">
        <v>4549</v>
      </c>
      <c r="B4557" s="1" t="str">
        <f>"201405000660"</f>
        <v>201405000660</v>
      </c>
      <c r="C4557" s="1" t="s">
        <v>3</v>
      </c>
    </row>
    <row r="4558" spans="1:3" x14ac:dyDescent="0.25">
      <c r="A4558" s="1">
        <v>4550</v>
      </c>
      <c r="B4558" s="1" t="str">
        <f>"201405000698"</f>
        <v>201405000698</v>
      </c>
      <c r="C4558" s="1" t="s">
        <v>3</v>
      </c>
    </row>
    <row r="4559" spans="1:3" x14ac:dyDescent="0.25">
      <c r="A4559" s="1">
        <v>4551</v>
      </c>
      <c r="B4559" s="1" t="str">
        <f>"201405000706"</f>
        <v>201405000706</v>
      </c>
      <c r="C4559" s="1" t="s">
        <v>3</v>
      </c>
    </row>
    <row r="4560" spans="1:3" x14ac:dyDescent="0.25">
      <c r="A4560" s="1">
        <v>4552</v>
      </c>
      <c r="B4560" s="1" t="str">
        <f>"201405000792"</f>
        <v>201405000792</v>
      </c>
      <c r="C4560" s="1" t="s">
        <v>3</v>
      </c>
    </row>
    <row r="4561" spans="1:3" x14ac:dyDescent="0.25">
      <c r="A4561" s="1">
        <v>4553</v>
      </c>
      <c r="B4561" s="1" t="str">
        <f>"201405000879"</f>
        <v>201405000879</v>
      </c>
      <c r="C4561" s="1" t="s">
        <v>3</v>
      </c>
    </row>
    <row r="4562" spans="1:3" x14ac:dyDescent="0.25">
      <c r="A4562" s="1">
        <v>4554</v>
      </c>
      <c r="B4562" s="1" t="str">
        <f>"201405000933"</f>
        <v>201405000933</v>
      </c>
      <c r="C4562" s="1" t="s">
        <v>3</v>
      </c>
    </row>
    <row r="4563" spans="1:3" x14ac:dyDescent="0.25">
      <c r="A4563" s="1">
        <v>4555</v>
      </c>
      <c r="B4563" s="1" t="str">
        <f>"201405000951"</f>
        <v>201405000951</v>
      </c>
      <c r="C4563" s="1" t="s">
        <v>3</v>
      </c>
    </row>
    <row r="4564" spans="1:3" x14ac:dyDescent="0.25">
      <c r="A4564" s="1">
        <v>4556</v>
      </c>
      <c r="B4564" s="1" t="str">
        <f>"201405000960"</f>
        <v>201405000960</v>
      </c>
      <c r="C4564" s="1" t="s">
        <v>3</v>
      </c>
    </row>
    <row r="4565" spans="1:3" x14ac:dyDescent="0.25">
      <c r="A4565" s="1">
        <v>4557</v>
      </c>
      <c r="B4565" s="1" t="str">
        <f>"201405000983"</f>
        <v>201405000983</v>
      </c>
      <c r="C4565" s="1" t="s">
        <v>3</v>
      </c>
    </row>
    <row r="4566" spans="1:3" x14ac:dyDescent="0.25">
      <c r="A4566" s="1">
        <v>4558</v>
      </c>
      <c r="B4566" s="1" t="str">
        <f>"201405000997"</f>
        <v>201405000997</v>
      </c>
      <c r="C4566" s="1" t="s">
        <v>3</v>
      </c>
    </row>
    <row r="4567" spans="1:3" x14ac:dyDescent="0.25">
      <c r="A4567" s="1">
        <v>4559</v>
      </c>
      <c r="B4567" s="1" t="str">
        <f>"201405001065"</f>
        <v>201405001065</v>
      </c>
      <c r="C4567" s="1" t="s">
        <v>3</v>
      </c>
    </row>
    <row r="4568" spans="1:3" x14ac:dyDescent="0.25">
      <c r="A4568" s="1">
        <v>4560</v>
      </c>
      <c r="B4568" s="1" t="str">
        <f>"201405001077"</f>
        <v>201405001077</v>
      </c>
      <c r="C4568" s="1" t="s">
        <v>3</v>
      </c>
    </row>
    <row r="4569" spans="1:3" x14ac:dyDescent="0.25">
      <c r="A4569" s="1">
        <v>4561</v>
      </c>
      <c r="B4569" s="1" t="str">
        <f>"201405001090"</f>
        <v>201405001090</v>
      </c>
      <c r="C4569" s="1" t="s">
        <v>3</v>
      </c>
    </row>
    <row r="4570" spans="1:3" x14ac:dyDescent="0.25">
      <c r="A4570" s="1">
        <v>4562</v>
      </c>
      <c r="B4570" s="1" t="str">
        <f>"201405001099"</f>
        <v>201405001099</v>
      </c>
      <c r="C4570" s="1" t="s">
        <v>3</v>
      </c>
    </row>
    <row r="4571" spans="1:3" x14ac:dyDescent="0.25">
      <c r="A4571" s="1">
        <v>4563</v>
      </c>
      <c r="B4571" s="1" t="str">
        <f>"201405001139"</f>
        <v>201405001139</v>
      </c>
      <c r="C4571" s="1" t="s">
        <v>3</v>
      </c>
    </row>
    <row r="4572" spans="1:3" x14ac:dyDescent="0.25">
      <c r="A4572" s="1">
        <v>4564</v>
      </c>
      <c r="B4572" s="1" t="str">
        <f>"201405001278"</f>
        <v>201405001278</v>
      </c>
      <c r="C4572" s="1" t="s">
        <v>3</v>
      </c>
    </row>
    <row r="4573" spans="1:3" x14ac:dyDescent="0.25">
      <c r="A4573" s="1">
        <v>4565</v>
      </c>
      <c r="B4573" s="1" t="str">
        <f>"201405001298"</f>
        <v>201405001298</v>
      </c>
      <c r="C4573" s="1" t="s">
        <v>3</v>
      </c>
    </row>
    <row r="4574" spans="1:3" x14ac:dyDescent="0.25">
      <c r="A4574" s="1">
        <v>4566</v>
      </c>
      <c r="B4574" s="1" t="str">
        <f>"201405001396"</f>
        <v>201405001396</v>
      </c>
      <c r="C4574" s="1" t="s">
        <v>3</v>
      </c>
    </row>
    <row r="4575" spans="1:3" x14ac:dyDescent="0.25">
      <c r="A4575" s="1">
        <v>4567</v>
      </c>
      <c r="B4575" s="1" t="str">
        <f>"201405001447"</f>
        <v>201405001447</v>
      </c>
      <c r="C4575" s="1" t="s">
        <v>3</v>
      </c>
    </row>
    <row r="4576" spans="1:3" x14ac:dyDescent="0.25">
      <c r="A4576" s="1">
        <v>4568</v>
      </c>
      <c r="B4576" s="1" t="str">
        <f>"201405001462"</f>
        <v>201405001462</v>
      </c>
      <c r="C4576" s="1" t="s">
        <v>3</v>
      </c>
    </row>
    <row r="4577" spans="1:3" x14ac:dyDescent="0.25">
      <c r="A4577" s="1">
        <v>4569</v>
      </c>
      <c r="B4577" s="1" t="str">
        <f>"201405001580"</f>
        <v>201405001580</v>
      </c>
      <c r="C4577" s="1" t="s">
        <v>3</v>
      </c>
    </row>
    <row r="4578" spans="1:3" x14ac:dyDescent="0.25">
      <c r="A4578" s="1">
        <v>4570</v>
      </c>
      <c r="B4578" s="1" t="str">
        <f>"201405001627"</f>
        <v>201405001627</v>
      </c>
      <c r="C4578" s="1" t="s">
        <v>3</v>
      </c>
    </row>
    <row r="4579" spans="1:3" x14ac:dyDescent="0.25">
      <c r="A4579" s="1">
        <v>4571</v>
      </c>
      <c r="B4579" s="1" t="str">
        <f>"201405001643"</f>
        <v>201405001643</v>
      </c>
      <c r="C4579" s="1" t="s">
        <v>3</v>
      </c>
    </row>
    <row r="4580" spans="1:3" x14ac:dyDescent="0.25">
      <c r="A4580" s="1">
        <v>4572</v>
      </c>
      <c r="B4580" s="1" t="str">
        <f>"201405001652"</f>
        <v>201405001652</v>
      </c>
      <c r="C4580" s="1" t="s">
        <v>3</v>
      </c>
    </row>
    <row r="4581" spans="1:3" x14ac:dyDescent="0.25">
      <c r="A4581" s="1">
        <v>4573</v>
      </c>
      <c r="B4581" s="1" t="str">
        <f>"201405001709"</f>
        <v>201405001709</v>
      </c>
      <c r="C4581" s="1" t="s">
        <v>3</v>
      </c>
    </row>
    <row r="4582" spans="1:3" x14ac:dyDescent="0.25">
      <c r="A4582" s="1">
        <v>4574</v>
      </c>
      <c r="B4582" s="1" t="str">
        <f>"201405001723"</f>
        <v>201405001723</v>
      </c>
      <c r="C4582" s="1" t="s">
        <v>3</v>
      </c>
    </row>
    <row r="4583" spans="1:3" x14ac:dyDescent="0.25">
      <c r="A4583" s="1">
        <v>4575</v>
      </c>
      <c r="B4583" s="1" t="str">
        <f>"201405001783"</f>
        <v>201405001783</v>
      </c>
      <c r="C4583" s="1" t="s">
        <v>3</v>
      </c>
    </row>
    <row r="4584" spans="1:3" x14ac:dyDescent="0.25">
      <c r="A4584" s="1">
        <v>4576</v>
      </c>
      <c r="B4584" s="1" t="str">
        <f>"201405001811"</f>
        <v>201405001811</v>
      </c>
      <c r="C4584" s="1" t="s">
        <v>3</v>
      </c>
    </row>
    <row r="4585" spans="1:3" x14ac:dyDescent="0.25">
      <c r="A4585" s="1">
        <v>4577</v>
      </c>
      <c r="B4585" s="1" t="str">
        <f>"201405001867"</f>
        <v>201405001867</v>
      </c>
      <c r="C4585" s="1" t="s">
        <v>3</v>
      </c>
    </row>
    <row r="4586" spans="1:3" x14ac:dyDescent="0.25">
      <c r="A4586" s="1">
        <v>4578</v>
      </c>
      <c r="B4586" s="1" t="str">
        <f>"201405001910"</f>
        <v>201405001910</v>
      </c>
      <c r="C4586" s="1" t="s">
        <v>3</v>
      </c>
    </row>
    <row r="4587" spans="1:3" x14ac:dyDescent="0.25">
      <c r="A4587" s="1">
        <v>4579</v>
      </c>
      <c r="B4587" s="1" t="str">
        <f>"201405001916"</f>
        <v>201405001916</v>
      </c>
      <c r="C4587" s="1" t="s">
        <v>3</v>
      </c>
    </row>
    <row r="4588" spans="1:3" x14ac:dyDescent="0.25">
      <c r="A4588" s="1">
        <v>4580</v>
      </c>
      <c r="B4588" s="1" t="str">
        <f>"201405001934"</f>
        <v>201405001934</v>
      </c>
      <c r="C4588" s="1" t="s">
        <v>3</v>
      </c>
    </row>
    <row r="4589" spans="1:3" x14ac:dyDescent="0.25">
      <c r="A4589" s="1">
        <v>4581</v>
      </c>
      <c r="B4589" s="1" t="str">
        <f>"201405001958"</f>
        <v>201405001958</v>
      </c>
      <c r="C4589" s="1" t="s">
        <v>3</v>
      </c>
    </row>
    <row r="4590" spans="1:3" x14ac:dyDescent="0.25">
      <c r="A4590" s="1">
        <v>4582</v>
      </c>
      <c r="B4590" s="1" t="str">
        <f>"201405002009"</f>
        <v>201405002009</v>
      </c>
      <c r="C4590" s="1" t="s">
        <v>3</v>
      </c>
    </row>
    <row r="4591" spans="1:3" x14ac:dyDescent="0.25">
      <c r="A4591" s="1">
        <v>4583</v>
      </c>
      <c r="B4591" s="1" t="str">
        <f>"201405002010"</f>
        <v>201405002010</v>
      </c>
      <c r="C4591" s="1" t="s">
        <v>3</v>
      </c>
    </row>
    <row r="4592" spans="1:3" x14ac:dyDescent="0.25">
      <c r="A4592" s="1">
        <v>4584</v>
      </c>
      <c r="B4592" s="1" t="str">
        <f>"201405002061"</f>
        <v>201405002061</v>
      </c>
      <c r="C4592" s="1" t="s">
        <v>3</v>
      </c>
    </row>
    <row r="4593" spans="1:3" x14ac:dyDescent="0.25">
      <c r="A4593" s="1">
        <v>4585</v>
      </c>
      <c r="B4593" s="1" t="str">
        <f>"201405002101"</f>
        <v>201405002101</v>
      </c>
      <c r="C4593" s="1" t="s">
        <v>3</v>
      </c>
    </row>
    <row r="4594" spans="1:3" x14ac:dyDescent="0.25">
      <c r="A4594" s="1">
        <v>4586</v>
      </c>
      <c r="B4594" s="1" t="str">
        <f>"201405002136"</f>
        <v>201405002136</v>
      </c>
      <c r="C4594" s="1" t="s">
        <v>3</v>
      </c>
    </row>
    <row r="4595" spans="1:3" x14ac:dyDescent="0.25">
      <c r="A4595" s="1">
        <v>4587</v>
      </c>
      <c r="B4595" s="1" t="str">
        <f>"201405002178"</f>
        <v>201405002178</v>
      </c>
      <c r="C4595" s="1" t="s">
        <v>3</v>
      </c>
    </row>
    <row r="4596" spans="1:3" x14ac:dyDescent="0.25">
      <c r="A4596" s="1">
        <v>4588</v>
      </c>
      <c r="B4596" s="1" t="str">
        <f>"201405002196"</f>
        <v>201405002196</v>
      </c>
      <c r="C4596" s="1" t="s">
        <v>3</v>
      </c>
    </row>
    <row r="4597" spans="1:3" x14ac:dyDescent="0.25">
      <c r="A4597" s="1">
        <v>4589</v>
      </c>
      <c r="B4597" s="1" t="str">
        <f>"201405002200"</f>
        <v>201405002200</v>
      </c>
      <c r="C4597" s="1" t="s">
        <v>3</v>
      </c>
    </row>
    <row r="4598" spans="1:3" x14ac:dyDescent="0.25">
      <c r="A4598" s="1">
        <v>4590</v>
      </c>
      <c r="B4598" s="1" t="str">
        <f>"201405002206"</f>
        <v>201405002206</v>
      </c>
      <c r="C4598" s="1" t="s">
        <v>3</v>
      </c>
    </row>
    <row r="4599" spans="1:3" x14ac:dyDescent="0.25">
      <c r="A4599" s="1">
        <v>4591</v>
      </c>
      <c r="B4599" s="1" t="str">
        <f>"201405002211"</f>
        <v>201405002211</v>
      </c>
      <c r="C4599" s="1" t="s">
        <v>3</v>
      </c>
    </row>
    <row r="4600" spans="1:3" x14ac:dyDescent="0.25">
      <c r="A4600" s="1">
        <v>4592</v>
      </c>
      <c r="B4600" s="1" t="str">
        <f>"201405002214"</f>
        <v>201405002214</v>
      </c>
      <c r="C4600" s="1" t="s">
        <v>3</v>
      </c>
    </row>
    <row r="4601" spans="1:3" x14ac:dyDescent="0.25">
      <c r="A4601" s="1">
        <v>4593</v>
      </c>
      <c r="B4601" s="1" t="str">
        <f>"201405002217"</f>
        <v>201405002217</v>
      </c>
      <c r="C4601" s="1" t="s">
        <v>3</v>
      </c>
    </row>
    <row r="4602" spans="1:3" x14ac:dyDescent="0.25">
      <c r="A4602" s="1">
        <v>4594</v>
      </c>
      <c r="B4602" s="1" t="str">
        <f>"201405002250"</f>
        <v>201405002250</v>
      </c>
      <c r="C4602" s="1" t="s">
        <v>3</v>
      </c>
    </row>
    <row r="4603" spans="1:3" x14ac:dyDescent="0.25">
      <c r="A4603" s="1">
        <v>4595</v>
      </c>
      <c r="B4603" s="1" t="str">
        <f>"201405002292"</f>
        <v>201405002292</v>
      </c>
      <c r="C4603" s="1" t="s">
        <v>3</v>
      </c>
    </row>
    <row r="4604" spans="1:3" x14ac:dyDescent="0.25">
      <c r="A4604" s="1">
        <v>4596</v>
      </c>
      <c r="B4604" s="1" t="str">
        <f>"201405002319"</f>
        <v>201405002319</v>
      </c>
      <c r="C4604" s="1" t="s">
        <v>3</v>
      </c>
    </row>
    <row r="4605" spans="1:3" x14ac:dyDescent="0.25">
      <c r="A4605" s="1">
        <v>4597</v>
      </c>
      <c r="B4605" s="1" t="str">
        <f>"201405002341"</f>
        <v>201405002341</v>
      </c>
      <c r="C4605" s="1" t="s">
        <v>3</v>
      </c>
    </row>
    <row r="4606" spans="1:3" x14ac:dyDescent="0.25">
      <c r="A4606" s="1">
        <v>4598</v>
      </c>
      <c r="B4606" s="1" t="str">
        <f>"201406000017"</f>
        <v>201406000017</v>
      </c>
      <c r="C4606" s="1" t="s">
        <v>3</v>
      </c>
    </row>
    <row r="4607" spans="1:3" x14ac:dyDescent="0.25">
      <c r="A4607" s="1">
        <v>4599</v>
      </c>
      <c r="B4607" s="1" t="str">
        <f>"201406000022"</f>
        <v>201406000022</v>
      </c>
      <c r="C4607" s="1" t="s">
        <v>3</v>
      </c>
    </row>
    <row r="4608" spans="1:3" x14ac:dyDescent="0.25">
      <c r="A4608" s="1">
        <v>4600</v>
      </c>
      <c r="B4608" s="1" t="str">
        <f>"201406000031"</f>
        <v>201406000031</v>
      </c>
      <c r="C4608" s="1" t="s">
        <v>3</v>
      </c>
    </row>
    <row r="4609" spans="1:3" x14ac:dyDescent="0.25">
      <c r="A4609" s="1">
        <v>4601</v>
      </c>
      <c r="B4609" s="1" t="str">
        <f>"201406000052"</f>
        <v>201406000052</v>
      </c>
      <c r="C4609" s="1" t="s">
        <v>3</v>
      </c>
    </row>
    <row r="4610" spans="1:3" x14ac:dyDescent="0.25">
      <c r="A4610" s="1">
        <v>4602</v>
      </c>
      <c r="B4610" s="1" t="str">
        <f>"201406000058"</f>
        <v>201406000058</v>
      </c>
      <c r="C4610" s="1" t="s">
        <v>3</v>
      </c>
    </row>
    <row r="4611" spans="1:3" x14ac:dyDescent="0.25">
      <c r="A4611" s="1">
        <v>4603</v>
      </c>
      <c r="B4611" s="1" t="str">
        <f>"201406000064"</f>
        <v>201406000064</v>
      </c>
      <c r="C4611" s="1" t="s">
        <v>3</v>
      </c>
    </row>
    <row r="4612" spans="1:3" x14ac:dyDescent="0.25">
      <c r="A4612" s="1">
        <v>4604</v>
      </c>
      <c r="B4612" s="1" t="str">
        <f>"201406000072"</f>
        <v>201406000072</v>
      </c>
      <c r="C4612" s="1" t="s">
        <v>3</v>
      </c>
    </row>
    <row r="4613" spans="1:3" x14ac:dyDescent="0.25">
      <c r="A4613" s="1">
        <v>4605</v>
      </c>
      <c r="B4613" s="1" t="str">
        <f>"201406000085"</f>
        <v>201406000085</v>
      </c>
      <c r="C4613" s="1" t="s">
        <v>3</v>
      </c>
    </row>
    <row r="4614" spans="1:3" x14ac:dyDescent="0.25">
      <c r="A4614" s="1">
        <v>4606</v>
      </c>
      <c r="B4614" s="1" t="str">
        <f>"201406000091"</f>
        <v>201406000091</v>
      </c>
      <c r="C4614" s="1" t="s">
        <v>3</v>
      </c>
    </row>
    <row r="4615" spans="1:3" x14ac:dyDescent="0.25">
      <c r="A4615" s="1">
        <v>4607</v>
      </c>
      <c r="B4615" s="1" t="str">
        <f>"201406000099"</f>
        <v>201406000099</v>
      </c>
      <c r="C4615" s="1" t="s">
        <v>3</v>
      </c>
    </row>
    <row r="4616" spans="1:3" x14ac:dyDescent="0.25">
      <c r="A4616" s="1">
        <v>4608</v>
      </c>
      <c r="B4616" s="1" t="str">
        <f>"201406000107"</f>
        <v>201406000107</v>
      </c>
      <c r="C4616" s="1" t="s">
        <v>3</v>
      </c>
    </row>
    <row r="4617" spans="1:3" x14ac:dyDescent="0.25">
      <c r="A4617" s="1">
        <v>4609</v>
      </c>
      <c r="B4617" s="1" t="str">
        <f>"201406000197"</f>
        <v>201406000197</v>
      </c>
      <c r="C4617" s="1" t="s">
        <v>3</v>
      </c>
    </row>
    <row r="4618" spans="1:3" x14ac:dyDescent="0.25">
      <c r="A4618" s="1">
        <v>4610</v>
      </c>
      <c r="B4618" s="1" t="str">
        <f>"201406000203"</f>
        <v>201406000203</v>
      </c>
      <c r="C4618" s="1" t="s">
        <v>3</v>
      </c>
    </row>
    <row r="4619" spans="1:3" x14ac:dyDescent="0.25">
      <c r="A4619" s="1">
        <v>4611</v>
      </c>
      <c r="B4619" s="1" t="str">
        <f>"201406000227"</f>
        <v>201406000227</v>
      </c>
      <c r="C4619" s="1" t="s">
        <v>3</v>
      </c>
    </row>
    <row r="4620" spans="1:3" x14ac:dyDescent="0.25">
      <c r="A4620" s="1">
        <v>4612</v>
      </c>
      <c r="B4620" s="1" t="str">
        <f>"201406000236"</f>
        <v>201406000236</v>
      </c>
      <c r="C4620" s="1" t="s">
        <v>3</v>
      </c>
    </row>
    <row r="4621" spans="1:3" x14ac:dyDescent="0.25">
      <c r="A4621" s="1">
        <v>4613</v>
      </c>
      <c r="B4621" s="1" t="str">
        <f>"201406000251"</f>
        <v>201406000251</v>
      </c>
      <c r="C4621" s="1" t="s">
        <v>3</v>
      </c>
    </row>
    <row r="4622" spans="1:3" x14ac:dyDescent="0.25">
      <c r="A4622" s="1">
        <v>4614</v>
      </c>
      <c r="B4622" s="1" t="str">
        <f>"201406000298"</f>
        <v>201406000298</v>
      </c>
      <c r="C4622" s="1" t="s">
        <v>3</v>
      </c>
    </row>
    <row r="4623" spans="1:3" x14ac:dyDescent="0.25">
      <c r="A4623" s="1">
        <v>4615</v>
      </c>
      <c r="B4623" s="1" t="str">
        <f>"201406000314"</f>
        <v>201406000314</v>
      </c>
      <c r="C4623" s="1" t="s">
        <v>3</v>
      </c>
    </row>
    <row r="4624" spans="1:3" x14ac:dyDescent="0.25">
      <c r="A4624" s="1">
        <v>4616</v>
      </c>
      <c r="B4624" s="1" t="str">
        <f>"201406000351"</f>
        <v>201406000351</v>
      </c>
      <c r="C4624" s="1" t="s">
        <v>3</v>
      </c>
    </row>
    <row r="4625" spans="1:3" x14ac:dyDescent="0.25">
      <c r="A4625" s="1">
        <v>4617</v>
      </c>
      <c r="B4625" s="1" t="str">
        <f>"201406000355"</f>
        <v>201406000355</v>
      </c>
      <c r="C4625" s="1" t="s">
        <v>3</v>
      </c>
    </row>
    <row r="4626" spans="1:3" x14ac:dyDescent="0.25">
      <c r="A4626" s="1">
        <v>4618</v>
      </c>
      <c r="B4626" s="1" t="str">
        <f>"201406000373"</f>
        <v>201406000373</v>
      </c>
      <c r="C4626" s="1" t="s">
        <v>3</v>
      </c>
    </row>
    <row r="4627" spans="1:3" x14ac:dyDescent="0.25">
      <c r="A4627" s="1">
        <v>4619</v>
      </c>
      <c r="B4627" s="1" t="str">
        <f>"201406000494"</f>
        <v>201406000494</v>
      </c>
      <c r="C4627" s="1" t="s">
        <v>3</v>
      </c>
    </row>
    <row r="4628" spans="1:3" x14ac:dyDescent="0.25">
      <c r="A4628" s="1">
        <v>4620</v>
      </c>
      <c r="B4628" s="1" t="str">
        <f>"201406000582"</f>
        <v>201406000582</v>
      </c>
      <c r="C4628" s="1" t="s">
        <v>3</v>
      </c>
    </row>
    <row r="4629" spans="1:3" x14ac:dyDescent="0.25">
      <c r="A4629" s="1">
        <v>4621</v>
      </c>
      <c r="B4629" s="1" t="str">
        <f>"201406000653"</f>
        <v>201406000653</v>
      </c>
      <c r="C4629" s="1" t="s">
        <v>3</v>
      </c>
    </row>
    <row r="4630" spans="1:3" x14ac:dyDescent="0.25">
      <c r="A4630" s="1">
        <v>4622</v>
      </c>
      <c r="B4630" s="1" t="str">
        <f>"201406000670"</f>
        <v>201406000670</v>
      </c>
      <c r="C4630" s="1" t="s">
        <v>3</v>
      </c>
    </row>
    <row r="4631" spans="1:3" x14ac:dyDescent="0.25">
      <c r="A4631" s="1">
        <v>4623</v>
      </c>
      <c r="B4631" s="1" t="str">
        <f>"201406000690"</f>
        <v>201406000690</v>
      </c>
      <c r="C4631" s="1" t="s">
        <v>3</v>
      </c>
    </row>
    <row r="4632" spans="1:3" x14ac:dyDescent="0.25">
      <c r="A4632" s="1">
        <v>4624</v>
      </c>
      <c r="B4632" s="1" t="str">
        <f>"201406000757"</f>
        <v>201406000757</v>
      </c>
      <c r="C4632" s="1" t="s">
        <v>3</v>
      </c>
    </row>
    <row r="4633" spans="1:3" x14ac:dyDescent="0.25">
      <c r="A4633" s="1">
        <v>4625</v>
      </c>
      <c r="B4633" s="1" t="str">
        <f>"201406000790"</f>
        <v>201406000790</v>
      </c>
      <c r="C4633" s="1" t="s">
        <v>3</v>
      </c>
    </row>
    <row r="4634" spans="1:3" x14ac:dyDescent="0.25">
      <c r="A4634" s="1">
        <v>4626</v>
      </c>
      <c r="B4634" s="1" t="str">
        <f>"201406000816"</f>
        <v>201406000816</v>
      </c>
      <c r="C4634" s="1" t="s">
        <v>3</v>
      </c>
    </row>
    <row r="4635" spans="1:3" x14ac:dyDescent="0.25">
      <c r="A4635" s="1">
        <v>4627</v>
      </c>
      <c r="B4635" s="1" t="str">
        <f>"201406000840"</f>
        <v>201406000840</v>
      </c>
      <c r="C4635" s="1" t="s">
        <v>3</v>
      </c>
    </row>
    <row r="4636" spans="1:3" x14ac:dyDescent="0.25">
      <c r="A4636" s="1">
        <v>4628</v>
      </c>
      <c r="B4636" s="1" t="str">
        <f>"201406000854"</f>
        <v>201406000854</v>
      </c>
      <c r="C4636" s="1" t="s">
        <v>3</v>
      </c>
    </row>
    <row r="4637" spans="1:3" x14ac:dyDescent="0.25">
      <c r="A4637" s="1">
        <v>4629</v>
      </c>
      <c r="B4637" s="1" t="str">
        <f>"201406000945"</f>
        <v>201406000945</v>
      </c>
      <c r="C4637" s="1" t="s">
        <v>3</v>
      </c>
    </row>
    <row r="4638" spans="1:3" x14ac:dyDescent="0.25">
      <c r="A4638" s="1">
        <v>4630</v>
      </c>
      <c r="B4638" s="1" t="str">
        <f>"201406000967"</f>
        <v>201406000967</v>
      </c>
      <c r="C4638" s="1" t="s">
        <v>3</v>
      </c>
    </row>
    <row r="4639" spans="1:3" x14ac:dyDescent="0.25">
      <c r="A4639" s="1">
        <v>4631</v>
      </c>
      <c r="B4639" s="1" t="str">
        <f>"201406000977"</f>
        <v>201406000977</v>
      </c>
      <c r="C4639" s="1" t="s">
        <v>3</v>
      </c>
    </row>
    <row r="4640" spans="1:3" x14ac:dyDescent="0.25">
      <c r="A4640" s="1">
        <v>4632</v>
      </c>
      <c r="B4640" s="1" t="str">
        <f>"201406001044"</f>
        <v>201406001044</v>
      </c>
      <c r="C4640" s="1" t="s">
        <v>3</v>
      </c>
    </row>
    <row r="4641" spans="1:3" x14ac:dyDescent="0.25">
      <c r="A4641" s="1">
        <v>4633</v>
      </c>
      <c r="B4641" s="1" t="str">
        <f>"201406001052"</f>
        <v>201406001052</v>
      </c>
      <c r="C4641" s="1" t="s">
        <v>3</v>
      </c>
    </row>
    <row r="4642" spans="1:3" x14ac:dyDescent="0.25">
      <c r="A4642" s="1">
        <v>4634</v>
      </c>
      <c r="B4642" s="1" t="str">
        <f>"201406001092"</f>
        <v>201406001092</v>
      </c>
      <c r="C4642" s="1" t="s">
        <v>3</v>
      </c>
    </row>
    <row r="4643" spans="1:3" x14ac:dyDescent="0.25">
      <c r="A4643" s="1">
        <v>4635</v>
      </c>
      <c r="B4643" s="1" t="str">
        <f>"201406001093"</f>
        <v>201406001093</v>
      </c>
      <c r="C4643" s="1" t="s">
        <v>3</v>
      </c>
    </row>
    <row r="4644" spans="1:3" x14ac:dyDescent="0.25">
      <c r="A4644" s="1">
        <v>4636</v>
      </c>
      <c r="B4644" s="1" t="str">
        <f>"201406001125"</f>
        <v>201406001125</v>
      </c>
      <c r="C4644" s="1" t="s">
        <v>3</v>
      </c>
    </row>
    <row r="4645" spans="1:3" x14ac:dyDescent="0.25">
      <c r="A4645" s="1">
        <v>4637</v>
      </c>
      <c r="B4645" s="1" t="str">
        <f>"201406001145"</f>
        <v>201406001145</v>
      </c>
      <c r="C4645" s="1" t="s">
        <v>3</v>
      </c>
    </row>
    <row r="4646" spans="1:3" x14ac:dyDescent="0.25">
      <c r="A4646" s="1">
        <v>4638</v>
      </c>
      <c r="B4646" s="1" t="str">
        <f>"201406001172"</f>
        <v>201406001172</v>
      </c>
      <c r="C4646" s="1" t="s">
        <v>3</v>
      </c>
    </row>
    <row r="4647" spans="1:3" x14ac:dyDescent="0.25">
      <c r="A4647" s="1">
        <v>4639</v>
      </c>
      <c r="B4647" s="1" t="str">
        <f>"201406001239"</f>
        <v>201406001239</v>
      </c>
      <c r="C4647" s="1" t="s">
        <v>3</v>
      </c>
    </row>
    <row r="4648" spans="1:3" x14ac:dyDescent="0.25">
      <c r="A4648" s="1">
        <v>4640</v>
      </c>
      <c r="B4648" s="1" t="str">
        <f>"201406001245"</f>
        <v>201406001245</v>
      </c>
      <c r="C4648" s="1" t="s">
        <v>3</v>
      </c>
    </row>
    <row r="4649" spans="1:3" x14ac:dyDescent="0.25">
      <c r="A4649" s="1">
        <v>4641</v>
      </c>
      <c r="B4649" s="1" t="str">
        <f>"201406001257"</f>
        <v>201406001257</v>
      </c>
      <c r="C4649" s="1" t="s">
        <v>3</v>
      </c>
    </row>
    <row r="4650" spans="1:3" x14ac:dyDescent="0.25">
      <c r="A4650" s="1">
        <v>4642</v>
      </c>
      <c r="B4650" s="1" t="str">
        <f>"201406001299"</f>
        <v>201406001299</v>
      </c>
      <c r="C4650" s="1" t="s">
        <v>3</v>
      </c>
    </row>
    <row r="4651" spans="1:3" x14ac:dyDescent="0.25">
      <c r="A4651" s="1">
        <v>4643</v>
      </c>
      <c r="B4651" s="1" t="str">
        <f>"201406001300"</f>
        <v>201406001300</v>
      </c>
      <c r="C4651" s="1" t="s">
        <v>3</v>
      </c>
    </row>
    <row r="4652" spans="1:3" x14ac:dyDescent="0.25">
      <c r="A4652" s="1">
        <v>4644</v>
      </c>
      <c r="B4652" s="1" t="str">
        <f>"201406001359"</f>
        <v>201406001359</v>
      </c>
      <c r="C4652" s="1" t="s">
        <v>3</v>
      </c>
    </row>
    <row r="4653" spans="1:3" x14ac:dyDescent="0.25">
      <c r="A4653" s="1">
        <v>4645</v>
      </c>
      <c r="B4653" s="1" t="str">
        <f>"201406001364"</f>
        <v>201406001364</v>
      </c>
      <c r="C4653" s="1" t="s">
        <v>3</v>
      </c>
    </row>
    <row r="4654" spans="1:3" x14ac:dyDescent="0.25">
      <c r="A4654" s="1">
        <v>4646</v>
      </c>
      <c r="B4654" s="1" t="str">
        <f>"201406001397"</f>
        <v>201406001397</v>
      </c>
      <c r="C4654" s="1" t="s">
        <v>3</v>
      </c>
    </row>
    <row r="4655" spans="1:3" x14ac:dyDescent="0.25">
      <c r="A4655" s="1">
        <v>4647</v>
      </c>
      <c r="B4655" s="1" t="str">
        <f>"201406001632"</f>
        <v>201406001632</v>
      </c>
      <c r="C4655" s="1" t="s">
        <v>3</v>
      </c>
    </row>
    <row r="4656" spans="1:3" x14ac:dyDescent="0.25">
      <c r="A4656" s="1">
        <v>4648</v>
      </c>
      <c r="B4656" s="1" t="str">
        <f>"201406001675"</f>
        <v>201406001675</v>
      </c>
      <c r="C4656" s="1" t="s">
        <v>3</v>
      </c>
    </row>
    <row r="4657" spans="1:3" x14ac:dyDescent="0.25">
      <c r="A4657" s="1">
        <v>4649</v>
      </c>
      <c r="B4657" s="1" t="str">
        <f>"201406001705"</f>
        <v>201406001705</v>
      </c>
      <c r="C4657" s="1" t="s">
        <v>3</v>
      </c>
    </row>
    <row r="4658" spans="1:3" x14ac:dyDescent="0.25">
      <c r="A4658" s="1">
        <v>4650</v>
      </c>
      <c r="B4658" s="1" t="str">
        <f>"201406001829"</f>
        <v>201406001829</v>
      </c>
      <c r="C4658" s="1" t="s">
        <v>3</v>
      </c>
    </row>
    <row r="4659" spans="1:3" x14ac:dyDescent="0.25">
      <c r="A4659" s="1">
        <v>4651</v>
      </c>
      <c r="B4659" s="1" t="str">
        <f>"201406001890"</f>
        <v>201406001890</v>
      </c>
      <c r="C4659" s="1" t="s">
        <v>3</v>
      </c>
    </row>
    <row r="4660" spans="1:3" x14ac:dyDescent="0.25">
      <c r="A4660" s="1">
        <v>4652</v>
      </c>
      <c r="B4660" s="1" t="str">
        <f>"201406001943"</f>
        <v>201406001943</v>
      </c>
      <c r="C4660" s="1" t="s">
        <v>3</v>
      </c>
    </row>
    <row r="4661" spans="1:3" x14ac:dyDescent="0.25">
      <c r="A4661" s="1">
        <v>4653</v>
      </c>
      <c r="B4661" s="1" t="str">
        <f>"201406001944"</f>
        <v>201406001944</v>
      </c>
      <c r="C4661" s="1" t="s">
        <v>3</v>
      </c>
    </row>
    <row r="4662" spans="1:3" x14ac:dyDescent="0.25">
      <c r="A4662" s="1">
        <v>4654</v>
      </c>
      <c r="B4662" s="1" t="str">
        <f>"201406001949"</f>
        <v>201406001949</v>
      </c>
      <c r="C4662" s="1" t="s">
        <v>3</v>
      </c>
    </row>
    <row r="4663" spans="1:3" x14ac:dyDescent="0.25">
      <c r="A4663" s="1">
        <v>4655</v>
      </c>
      <c r="B4663" s="1" t="str">
        <f>"201406001959"</f>
        <v>201406001959</v>
      </c>
      <c r="C4663" s="1" t="s">
        <v>3</v>
      </c>
    </row>
    <row r="4664" spans="1:3" x14ac:dyDescent="0.25">
      <c r="A4664" s="1">
        <v>4656</v>
      </c>
      <c r="B4664" s="1" t="str">
        <f>"201406002009"</f>
        <v>201406002009</v>
      </c>
      <c r="C4664" s="1" t="s">
        <v>3</v>
      </c>
    </row>
    <row r="4665" spans="1:3" x14ac:dyDescent="0.25">
      <c r="A4665" s="1">
        <v>4657</v>
      </c>
      <c r="B4665" s="1" t="str">
        <f>"201406002028"</f>
        <v>201406002028</v>
      </c>
      <c r="C4665" s="1" t="s">
        <v>3</v>
      </c>
    </row>
    <row r="4666" spans="1:3" x14ac:dyDescent="0.25">
      <c r="A4666" s="1">
        <v>4658</v>
      </c>
      <c r="B4666" s="1" t="str">
        <f>"201406002029"</f>
        <v>201406002029</v>
      </c>
      <c r="C4666" s="1" t="s">
        <v>3</v>
      </c>
    </row>
    <row r="4667" spans="1:3" x14ac:dyDescent="0.25">
      <c r="A4667" s="1">
        <v>4659</v>
      </c>
      <c r="B4667" s="1" t="str">
        <f>"201406002039"</f>
        <v>201406002039</v>
      </c>
      <c r="C4667" s="1" t="s">
        <v>3</v>
      </c>
    </row>
    <row r="4668" spans="1:3" x14ac:dyDescent="0.25">
      <c r="A4668" s="1">
        <v>4660</v>
      </c>
      <c r="B4668" s="1" t="str">
        <f>"201406002062"</f>
        <v>201406002062</v>
      </c>
      <c r="C4668" s="1" t="s">
        <v>3</v>
      </c>
    </row>
    <row r="4669" spans="1:3" x14ac:dyDescent="0.25">
      <c r="A4669" s="1">
        <v>4661</v>
      </c>
      <c r="B4669" s="1" t="str">
        <f>"201406002070"</f>
        <v>201406002070</v>
      </c>
      <c r="C4669" s="1" t="s">
        <v>3</v>
      </c>
    </row>
    <row r="4670" spans="1:3" x14ac:dyDescent="0.25">
      <c r="A4670" s="1">
        <v>4662</v>
      </c>
      <c r="B4670" s="1" t="str">
        <f>"201406002142"</f>
        <v>201406002142</v>
      </c>
      <c r="C4670" s="1" t="s">
        <v>3</v>
      </c>
    </row>
    <row r="4671" spans="1:3" x14ac:dyDescent="0.25">
      <c r="A4671" s="1">
        <v>4663</v>
      </c>
      <c r="B4671" s="1" t="str">
        <f>"201406002173"</f>
        <v>201406002173</v>
      </c>
      <c r="C4671" s="1" t="s">
        <v>3</v>
      </c>
    </row>
    <row r="4672" spans="1:3" x14ac:dyDescent="0.25">
      <c r="A4672" s="1">
        <v>4664</v>
      </c>
      <c r="B4672" s="1" t="str">
        <f>"201406002195"</f>
        <v>201406002195</v>
      </c>
      <c r="C4672" s="1" t="s">
        <v>3</v>
      </c>
    </row>
    <row r="4673" spans="1:3" x14ac:dyDescent="0.25">
      <c r="A4673" s="1">
        <v>4665</v>
      </c>
      <c r="B4673" s="1" t="str">
        <f>"201406002208"</f>
        <v>201406002208</v>
      </c>
      <c r="C4673" s="1" t="s">
        <v>3</v>
      </c>
    </row>
    <row r="4674" spans="1:3" x14ac:dyDescent="0.25">
      <c r="A4674" s="1">
        <v>4666</v>
      </c>
      <c r="B4674" s="1" t="str">
        <f>"201406002275"</f>
        <v>201406002275</v>
      </c>
      <c r="C4674" s="1" t="s">
        <v>3</v>
      </c>
    </row>
    <row r="4675" spans="1:3" x14ac:dyDescent="0.25">
      <c r="A4675" s="1">
        <v>4667</v>
      </c>
      <c r="B4675" s="1" t="str">
        <f>"201406002340"</f>
        <v>201406002340</v>
      </c>
      <c r="C4675" s="1" t="s">
        <v>3</v>
      </c>
    </row>
    <row r="4676" spans="1:3" x14ac:dyDescent="0.25">
      <c r="A4676" s="1">
        <v>4668</v>
      </c>
      <c r="B4676" s="1" t="str">
        <f>"201406002345"</f>
        <v>201406002345</v>
      </c>
      <c r="C4676" s="1" t="s">
        <v>3</v>
      </c>
    </row>
    <row r="4677" spans="1:3" x14ac:dyDescent="0.25">
      <c r="A4677" s="1">
        <v>4669</v>
      </c>
      <c r="B4677" s="1" t="str">
        <f>"201406002400"</f>
        <v>201406002400</v>
      </c>
      <c r="C4677" s="1" t="s">
        <v>3</v>
      </c>
    </row>
    <row r="4678" spans="1:3" x14ac:dyDescent="0.25">
      <c r="A4678" s="1">
        <v>4670</v>
      </c>
      <c r="B4678" s="1" t="str">
        <f>"201406002528"</f>
        <v>201406002528</v>
      </c>
      <c r="C4678" s="1" t="s">
        <v>3</v>
      </c>
    </row>
    <row r="4679" spans="1:3" x14ac:dyDescent="0.25">
      <c r="A4679" s="1">
        <v>4671</v>
      </c>
      <c r="B4679" s="1" t="str">
        <f>"201406002541"</f>
        <v>201406002541</v>
      </c>
      <c r="C4679" s="1" t="s">
        <v>3</v>
      </c>
    </row>
    <row r="4680" spans="1:3" x14ac:dyDescent="0.25">
      <c r="A4680" s="1">
        <v>4672</v>
      </c>
      <c r="B4680" s="1" t="str">
        <f>"201406002542"</f>
        <v>201406002542</v>
      </c>
      <c r="C4680" s="1" t="s">
        <v>3</v>
      </c>
    </row>
    <row r="4681" spans="1:3" x14ac:dyDescent="0.25">
      <c r="A4681" s="1">
        <v>4673</v>
      </c>
      <c r="B4681" s="1" t="str">
        <f>"201406002562"</f>
        <v>201406002562</v>
      </c>
      <c r="C4681" s="1" t="s">
        <v>3</v>
      </c>
    </row>
    <row r="4682" spans="1:3" x14ac:dyDescent="0.25">
      <c r="A4682" s="1">
        <v>4674</v>
      </c>
      <c r="B4682" s="1" t="str">
        <f>"201406002595"</f>
        <v>201406002595</v>
      </c>
      <c r="C4682" s="1" t="s">
        <v>3</v>
      </c>
    </row>
    <row r="4683" spans="1:3" x14ac:dyDescent="0.25">
      <c r="A4683" s="1">
        <v>4675</v>
      </c>
      <c r="B4683" s="1" t="str">
        <f>"201406002642"</f>
        <v>201406002642</v>
      </c>
      <c r="C4683" s="1" t="s">
        <v>3</v>
      </c>
    </row>
    <row r="4684" spans="1:3" x14ac:dyDescent="0.25">
      <c r="A4684" s="1">
        <v>4676</v>
      </c>
      <c r="B4684" s="1" t="str">
        <f>"201406002653"</f>
        <v>201406002653</v>
      </c>
      <c r="C4684" s="1" t="s">
        <v>3</v>
      </c>
    </row>
    <row r="4685" spans="1:3" x14ac:dyDescent="0.25">
      <c r="A4685" s="1">
        <v>4677</v>
      </c>
      <c r="B4685" s="1" t="str">
        <f>"201406002660"</f>
        <v>201406002660</v>
      </c>
      <c r="C4685" s="1" t="s">
        <v>3</v>
      </c>
    </row>
    <row r="4686" spans="1:3" x14ac:dyDescent="0.25">
      <c r="A4686" s="1">
        <v>4678</v>
      </c>
      <c r="B4686" s="1" t="str">
        <f>"201406002721"</f>
        <v>201406002721</v>
      </c>
      <c r="C4686" s="1" t="s">
        <v>3</v>
      </c>
    </row>
    <row r="4687" spans="1:3" x14ac:dyDescent="0.25">
      <c r="A4687" s="1">
        <v>4679</v>
      </c>
      <c r="B4687" s="1" t="str">
        <f>"201406002745"</f>
        <v>201406002745</v>
      </c>
      <c r="C4687" s="1" t="s">
        <v>3</v>
      </c>
    </row>
    <row r="4688" spans="1:3" x14ac:dyDescent="0.25">
      <c r="A4688" s="1">
        <v>4680</v>
      </c>
      <c r="B4688" s="1" t="str">
        <f>"201406002758"</f>
        <v>201406002758</v>
      </c>
      <c r="C4688" s="1" t="s">
        <v>3</v>
      </c>
    </row>
    <row r="4689" spans="1:3" x14ac:dyDescent="0.25">
      <c r="A4689" s="1">
        <v>4681</v>
      </c>
      <c r="B4689" s="1" t="str">
        <f>"201406002770"</f>
        <v>201406002770</v>
      </c>
      <c r="C4689" s="1" t="s">
        <v>3</v>
      </c>
    </row>
    <row r="4690" spans="1:3" x14ac:dyDescent="0.25">
      <c r="A4690" s="1">
        <v>4682</v>
      </c>
      <c r="B4690" s="1" t="str">
        <f>"201406002833"</f>
        <v>201406002833</v>
      </c>
      <c r="C4690" s="1" t="s">
        <v>3</v>
      </c>
    </row>
    <row r="4691" spans="1:3" x14ac:dyDescent="0.25">
      <c r="A4691" s="1">
        <v>4683</v>
      </c>
      <c r="B4691" s="1" t="str">
        <f>"201406002844"</f>
        <v>201406002844</v>
      </c>
      <c r="C4691" s="1" t="s">
        <v>3</v>
      </c>
    </row>
    <row r="4692" spans="1:3" x14ac:dyDescent="0.25">
      <c r="A4692" s="1">
        <v>4684</v>
      </c>
      <c r="B4692" s="1" t="str">
        <f>"201406002877"</f>
        <v>201406002877</v>
      </c>
      <c r="C4692" s="1" t="s">
        <v>3</v>
      </c>
    </row>
    <row r="4693" spans="1:3" x14ac:dyDescent="0.25">
      <c r="A4693" s="1">
        <v>4685</v>
      </c>
      <c r="B4693" s="1" t="str">
        <f>"201406002943"</f>
        <v>201406002943</v>
      </c>
      <c r="C4693" s="1" t="s">
        <v>3</v>
      </c>
    </row>
    <row r="4694" spans="1:3" x14ac:dyDescent="0.25">
      <c r="A4694" s="1">
        <v>4686</v>
      </c>
      <c r="B4694" s="1" t="str">
        <f>"201406003062"</f>
        <v>201406003062</v>
      </c>
      <c r="C4694" s="1" t="s">
        <v>3</v>
      </c>
    </row>
    <row r="4695" spans="1:3" x14ac:dyDescent="0.25">
      <c r="A4695" s="1">
        <v>4687</v>
      </c>
      <c r="B4695" s="1" t="str">
        <f>"201406003109"</f>
        <v>201406003109</v>
      </c>
      <c r="C4695" s="1" t="s">
        <v>3</v>
      </c>
    </row>
    <row r="4696" spans="1:3" x14ac:dyDescent="0.25">
      <c r="A4696" s="1">
        <v>4688</v>
      </c>
      <c r="B4696" s="1" t="str">
        <f>"201406003111"</f>
        <v>201406003111</v>
      </c>
      <c r="C4696" s="1" t="s">
        <v>3</v>
      </c>
    </row>
    <row r="4697" spans="1:3" x14ac:dyDescent="0.25">
      <c r="A4697" s="1">
        <v>4689</v>
      </c>
      <c r="B4697" s="1" t="str">
        <f>"201406003204"</f>
        <v>201406003204</v>
      </c>
      <c r="C4697" s="1" t="s">
        <v>3</v>
      </c>
    </row>
    <row r="4698" spans="1:3" x14ac:dyDescent="0.25">
      <c r="A4698" s="1">
        <v>4690</v>
      </c>
      <c r="B4698" s="1" t="str">
        <f>"201406003425"</f>
        <v>201406003425</v>
      </c>
      <c r="C4698" s="1" t="s">
        <v>3</v>
      </c>
    </row>
    <row r="4699" spans="1:3" x14ac:dyDescent="0.25">
      <c r="A4699" s="1">
        <v>4691</v>
      </c>
      <c r="B4699" s="1" t="str">
        <f>"201406003453"</f>
        <v>201406003453</v>
      </c>
      <c r="C4699" s="1" t="s">
        <v>3</v>
      </c>
    </row>
    <row r="4700" spans="1:3" x14ac:dyDescent="0.25">
      <c r="A4700" s="1">
        <v>4692</v>
      </c>
      <c r="B4700" s="1" t="str">
        <f>"201406003497"</f>
        <v>201406003497</v>
      </c>
      <c r="C4700" s="1" t="s">
        <v>3</v>
      </c>
    </row>
    <row r="4701" spans="1:3" x14ac:dyDescent="0.25">
      <c r="A4701" s="1">
        <v>4693</v>
      </c>
      <c r="B4701" s="1" t="str">
        <f>"201406003558"</f>
        <v>201406003558</v>
      </c>
      <c r="C4701" s="1" t="s">
        <v>3</v>
      </c>
    </row>
    <row r="4702" spans="1:3" x14ac:dyDescent="0.25">
      <c r="A4702" s="1">
        <v>4694</v>
      </c>
      <c r="B4702" s="1" t="str">
        <f>"201406003566"</f>
        <v>201406003566</v>
      </c>
      <c r="C4702" s="1" t="s">
        <v>3</v>
      </c>
    </row>
    <row r="4703" spans="1:3" x14ac:dyDescent="0.25">
      <c r="A4703" s="1">
        <v>4695</v>
      </c>
      <c r="B4703" s="1" t="str">
        <f>"201406003620"</f>
        <v>201406003620</v>
      </c>
      <c r="C4703" s="1" t="s">
        <v>3</v>
      </c>
    </row>
    <row r="4704" spans="1:3" x14ac:dyDescent="0.25">
      <c r="A4704" s="1">
        <v>4696</v>
      </c>
      <c r="B4704" s="1" t="str">
        <f>"201406003733"</f>
        <v>201406003733</v>
      </c>
      <c r="C4704" s="1" t="s">
        <v>3</v>
      </c>
    </row>
    <row r="4705" spans="1:3" x14ac:dyDescent="0.25">
      <c r="A4705" s="1">
        <v>4697</v>
      </c>
      <c r="B4705" s="1" t="str">
        <f>"201406003761"</f>
        <v>201406003761</v>
      </c>
      <c r="C4705" s="1" t="s">
        <v>3</v>
      </c>
    </row>
    <row r="4706" spans="1:3" x14ac:dyDescent="0.25">
      <c r="A4706" s="1">
        <v>4698</v>
      </c>
      <c r="B4706" s="1" t="str">
        <f>"201406003826"</f>
        <v>201406003826</v>
      </c>
      <c r="C4706" s="1" t="s">
        <v>3</v>
      </c>
    </row>
    <row r="4707" spans="1:3" x14ac:dyDescent="0.25">
      <c r="A4707" s="1">
        <v>4699</v>
      </c>
      <c r="B4707" s="1" t="str">
        <f>"201406003831"</f>
        <v>201406003831</v>
      </c>
      <c r="C4707" s="1" t="s">
        <v>3</v>
      </c>
    </row>
    <row r="4708" spans="1:3" x14ac:dyDescent="0.25">
      <c r="A4708" s="1">
        <v>4700</v>
      </c>
      <c r="B4708" s="1" t="str">
        <f>"201406003873"</f>
        <v>201406003873</v>
      </c>
      <c r="C4708" s="1" t="s">
        <v>3</v>
      </c>
    </row>
    <row r="4709" spans="1:3" x14ac:dyDescent="0.25">
      <c r="A4709" s="1">
        <v>4701</v>
      </c>
      <c r="B4709" s="1" t="str">
        <f>"201406003907"</f>
        <v>201406003907</v>
      </c>
      <c r="C4709" s="1" t="s">
        <v>3</v>
      </c>
    </row>
    <row r="4710" spans="1:3" x14ac:dyDescent="0.25">
      <c r="A4710" s="1">
        <v>4702</v>
      </c>
      <c r="B4710" s="1" t="str">
        <f>"201406003920"</f>
        <v>201406003920</v>
      </c>
      <c r="C4710" s="1" t="s">
        <v>3</v>
      </c>
    </row>
    <row r="4711" spans="1:3" x14ac:dyDescent="0.25">
      <c r="A4711" s="1">
        <v>4703</v>
      </c>
      <c r="B4711" s="1" t="str">
        <f>"201406003944"</f>
        <v>201406003944</v>
      </c>
      <c r="C4711" s="1" t="s">
        <v>3</v>
      </c>
    </row>
    <row r="4712" spans="1:3" x14ac:dyDescent="0.25">
      <c r="A4712" s="1">
        <v>4704</v>
      </c>
      <c r="B4712" s="1" t="str">
        <f>"201406003968"</f>
        <v>201406003968</v>
      </c>
      <c r="C4712" s="1" t="s">
        <v>3</v>
      </c>
    </row>
    <row r="4713" spans="1:3" x14ac:dyDescent="0.25">
      <c r="A4713" s="1">
        <v>4705</v>
      </c>
      <c r="B4713" s="1" t="str">
        <f>"201406003981"</f>
        <v>201406003981</v>
      </c>
      <c r="C4713" s="1" t="s">
        <v>3</v>
      </c>
    </row>
    <row r="4714" spans="1:3" x14ac:dyDescent="0.25">
      <c r="A4714" s="1">
        <v>4706</v>
      </c>
      <c r="B4714" s="1" t="str">
        <f>"201406003996"</f>
        <v>201406003996</v>
      </c>
      <c r="C4714" s="1" t="s">
        <v>3</v>
      </c>
    </row>
    <row r="4715" spans="1:3" x14ac:dyDescent="0.25">
      <c r="A4715" s="1">
        <v>4707</v>
      </c>
      <c r="B4715" s="1" t="str">
        <f>"201406004130"</f>
        <v>201406004130</v>
      </c>
      <c r="C4715" s="1" t="s">
        <v>3</v>
      </c>
    </row>
    <row r="4716" spans="1:3" x14ac:dyDescent="0.25">
      <c r="A4716" s="1">
        <v>4708</v>
      </c>
      <c r="B4716" s="1" t="str">
        <f>"201406004152"</f>
        <v>201406004152</v>
      </c>
      <c r="C4716" s="1" t="s">
        <v>3</v>
      </c>
    </row>
    <row r="4717" spans="1:3" x14ac:dyDescent="0.25">
      <c r="A4717" s="1">
        <v>4709</v>
      </c>
      <c r="B4717" s="1" t="str">
        <f>"201406004181"</f>
        <v>201406004181</v>
      </c>
      <c r="C4717" s="1" t="s">
        <v>3</v>
      </c>
    </row>
    <row r="4718" spans="1:3" x14ac:dyDescent="0.25">
      <c r="A4718" s="1">
        <v>4710</v>
      </c>
      <c r="B4718" s="1" t="str">
        <f>"201406004227"</f>
        <v>201406004227</v>
      </c>
      <c r="C4718" s="1" t="s">
        <v>3</v>
      </c>
    </row>
    <row r="4719" spans="1:3" x14ac:dyDescent="0.25">
      <c r="A4719" s="1">
        <v>4711</v>
      </c>
      <c r="B4719" s="1" t="str">
        <f>"201406004304"</f>
        <v>201406004304</v>
      </c>
      <c r="C4719" s="1" t="s">
        <v>3</v>
      </c>
    </row>
    <row r="4720" spans="1:3" x14ac:dyDescent="0.25">
      <c r="A4720" s="1">
        <v>4712</v>
      </c>
      <c r="B4720" s="1" t="str">
        <f>"201406004360"</f>
        <v>201406004360</v>
      </c>
      <c r="C4720" s="1" t="s">
        <v>3</v>
      </c>
    </row>
    <row r="4721" spans="1:3" x14ac:dyDescent="0.25">
      <c r="A4721" s="1">
        <v>4713</v>
      </c>
      <c r="B4721" s="1" t="str">
        <f>"201406004552"</f>
        <v>201406004552</v>
      </c>
      <c r="C4721" s="1" t="s">
        <v>3</v>
      </c>
    </row>
    <row r="4722" spans="1:3" x14ac:dyDescent="0.25">
      <c r="A4722" s="1">
        <v>4714</v>
      </c>
      <c r="B4722" s="1" t="str">
        <f>"201406004568"</f>
        <v>201406004568</v>
      </c>
      <c r="C4722" s="1" t="s">
        <v>3</v>
      </c>
    </row>
    <row r="4723" spans="1:3" x14ac:dyDescent="0.25">
      <c r="A4723" s="1">
        <v>4715</v>
      </c>
      <c r="B4723" s="1" t="str">
        <f>"201406004678"</f>
        <v>201406004678</v>
      </c>
      <c r="C4723" s="1" t="s">
        <v>3</v>
      </c>
    </row>
    <row r="4724" spans="1:3" x14ac:dyDescent="0.25">
      <c r="A4724" s="1">
        <v>4716</v>
      </c>
      <c r="B4724" s="1" t="str">
        <f>"201406004753"</f>
        <v>201406004753</v>
      </c>
      <c r="C4724" s="1" t="s">
        <v>3</v>
      </c>
    </row>
    <row r="4725" spans="1:3" x14ac:dyDescent="0.25">
      <c r="A4725" s="1">
        <v>4717</v>
      </c>
      <c r="B4725" s="1" t="str">
        <f>"201406004755"</f>
        <v>201406004755</v>
      </c>
      <c r="C4725" s="1" t="s">
        <v>3</v>
      </c>
    </row>
    <row r="4726" spans="1:3" x14ac:dyDescent="0.25">
      <c r="A4726" s="1">
        <v>4718</v>
      </c>
      <c r="B4726" s="1" t="str">
        <f>"201406004779"</f>
        <v>201406004779</v>
      </c>
      <c r="C4726" s="1" t="s">
        <v>3</v>
      </c>
    </row>
    <row r="4727" spans="1:3" x14ac:dyDescent="0.25">
      <c r="A4727" s="1">
        <v>4719</v>
      </c>
      <c r="B4727" s="1" t="str">
        <f>"201406004818"</f>
        <v>201406004818</v>
      </c>
      <c r="C4727" s="1" t="s">
        <v>3</v>
      </c>
    </row>
    <row r="4728" spans="1:3" x14ac:dyDescent="0.25">
      <c r="A4728" s="1">
        <v>4720</v>
      </c>
      <c r="B4728" s="1" t="str">
        <f>"201406004835"</f>
        <v>201406004835</v>
      </c>
      <c r="C4728" s="1" t="s">
        <v>3</v>
      </c>
    </row>
    <row r="4729" spans="1:3" x14ac:dyDescent="0.25">
      <c r="A4729" s="1">
        <v>4721</v>
      </c>
      <c r="B4729" s="1" t="str">
        <f>"201406004845"</f>
        <v>201406004845</v>
      </c>
      <c r="C4729" s="1" t="s">
        <v>3</v>
      </c>
    </row>
    <row r="4730" spans="1:3" x14ac:dyDescent="0.25">
      <c r="A4730" s="1">
        <v>4722</v>
      </c>
      <c r="B4730" s="1" t="str">
        <f>"201406004879"</f>
        <v>201406004879</v>
      </c>
      <c r="C4730" s="1" t="s">
        <v>3</v>
      </c>
    </row>
    <row r="4731" spans="1:3" x14ac:dyDescent="0.25">
      <c r="A4731" s="1">
        <v>4723</v>
      </c>
      <c r="B4731" s="1" t="str">
        <f>"201406004907"</f>
        <v>201406004907</v>
      </c>
      <c r="C4731" s="1" t="s">
        <v>3</v>
      </c>
    </row>
    <row r="4732" spans="1:3" x14ac:dyDescent="0.25">
      <c r="A4732" s="1">
        <v>4724</v>
      </c>
      <c r="B4732" s="1" t="str">
        <f>"201406004995"</f>
        <v>201406004995</v>
      </c>
      <c r="C4732" s="1" t="s">
        <v>3</v>
      </c>
    </row>
    <row r="4733" spans="1:3" x14ac:dyDescent="0.25">
      <c r="A4733" s="1">
        <v>4725</v>
      </c>
      <c r="B4733" s="1" t="str">
        <f>"201406005094"</f>
        <v>201406005094</v>
      </c>
      <c r="C4733" s="1" t="s">
        <v>3</v>
      </c>
    </row>
    <row r="4734" spans="1:3" x14ac:dyDescent="0.25">
      <c r="A4734" s="1">
        <v>4726</v>
      </c>
      <c r="B4734" s="1" t="str">
        <f>"201406005134"</f>
        <v>201406005134</v>
      </c>
      <c r="C4734" s="1" t="s">
        <v>3</v>
      </c>
    </row>
    <row r="4735" spans="1:3" x14ac:dyDescent="0.25">
      <c r="A4735" s="1">
        <v>4727</v>
      </c>
      <c r="B4735" s="1" t="str">
        <f>"201406005218"</f>
        <v>201406005218</v>
      </c>
      <c r="C4735" s="1" t="s">
        <v>3</v>
      </c>
    </row>
    <row r="4736" spans="1:3" x14ac:dyDescent="0.25">
      <c r="A4736" s="1">
        <v>4728</v>
      </c>
      <c r="B4736" s="1" t="str">
        <f>"201406005230"</f>
        <v>201406005230</v>
      </c>
      <c r="C4736" s="1" t="s">
        <v>3</v>
      </c>
    </row>
    <row r="4737" spans="1:3" x14ac:dyDescent="0.25">
      <c r="A4737" s="1">
        <v>4729</v>
      </c>
      <c r="B4737" s="1" t="str">
        <f>"201406005238"</f>
        <v>201406005238</v>
      </c>
      <c r="C4737" s="1" t="s">
        <v>3</v>
      </c>
    </row>
    <row r="4738" spans="1:3" x14ac:dyDescent="0.25">
      <c r="A4738" s="1">
        <v>4730</v>
      </c>
      <c r="B4738" s="1" t="str">
        <f>"201406005246"</f>
        <v>201406005246</v>
      </c>
      <c r="C4738" s="1" t="s">
        <v>3</v>
      </c>
    </row>
    <row r="4739" spans="1:3" x14ac:dyDescent="0.25">
      <c r="A4739" s="1">
        <v>4731</v>
      </c>
      <c r="B4739" s="1" t="str">
        <f>"201406005248"</f>
        <v>201406005248</v>
      </c>
      <c r="C4739" s="1" t="s">
        <v>3</v>
      </c>
    </row>
    <row r="4740" spans="1:3" x14ac:dyDescent="0.25">
      <c r="A4740" s="1">
        <v>4732</v>
      </c>
      <c r="B4740" s="1" t="str">
        <f>"201406005374"</f>
        <v>201406005374</v>
      </c>
      <c r="C4740" s="1" t="s">
        <v>3</v>
      </c>
    </row>
    <row r="4741" spans="1:3" x14ac:dyDescent="0.25">
      <c r="A4741" s="1">
        <v>4733</v>
      </c>
      <c r="B4741" s="1" t="str">
        <f>"201406005377"</f>
        <v>201406005377</v>
      </c>
      <c r="C4741" s="1" t="s">
        <v>3</v>
      </c>
    </row>
    <row r="4742" spans="1:3" x14ac:dyDescent="0.25">
      <c r="A4742" s="1">
        <v>4734</v>
      </c>
      <c r="B4742" s="1" t="str">
        <f>"201406005423"</f>
        <v>201406005423</v>
      </c>
      <c r="C4742" s="1" t="s">
        <v>3</v>
      </c>
    </row>
    <row r="4743" spans="1:3" x14ac:dyDescent="0.25">
      <c r="A4743" s="1">
        <v>4735</v>
      </c>
      <c r="B4743" s="1" t="str">
        <f>"201406005447"</f>
        <v>201406005447</v>
      </c>
      <c r="C4743" s="1" t="s">
        <v>3</v>
      </c>
    </row>
    <row r="4744" spans="1:3" x14ac:dyDescent="0.25">
      <c r="A4744" s="1">
        <v>4736</v>
      </c>
      <c r="B4744" s="1" t="str">
        <f>"201406005489"</f>
        <v>201406005489</v>
      </c>
      <c r="C4744" s="1" t="s">
        <v>3</v>
      </c>
    </row>
    <row r="4745" spans="1:3" x14ac:dyDescent="0.25">
      <c r="A4745" s="1">
        <v>4737</v>
      </c>
      <c r="B4745" s="1" t="str">
        <f>"201406005524"</f>
        <v>201406005524</v>
      </c>
      <c r="C4745" s="1" t="s">
        <v>3</v>
      </c>
    </row>
    <row r="4746" spans="1:3" x14ac:dyDescent="0.25">
      <c r="A4746" s="1">
        <v>4738</v>
      </c>
      <c r="B4746" s="1" t="str">
        <f>"201406005527"</f>
        <v>201406005527</v>
      </c>
      <c r="C4746" s="1" t="s">
        <v>3</v>
      </c>
    </row>
    <row r="4747" spans="1:3" x14ac:dyDescent="0.25">
      <c r="A4747" s="1">
        <v>4739</v>
      </c>
      <c r="B4747" s="1" t="str">
        <f>"201406005532"</f>
        <v>201406005532</v>
      </c>
      <c r="C4747" s="1" t="s">
        <v>3</v>
      </c>
    </row>
    <row r="4748" spans="1:3" x14ac:dyDescent="0.25">
      <c r="A4748" s="1">
        <v>4740</v>
      </c>
      <c r="B4748" s="1" t="str">
        <f>"201406005541"</f>
        <v>201406005541</v>
      </c>
      <c r="C4748" s="1" t="s">
        <v>3</v>
      </c>
    </row>
    <row r="4749" spans="1:3" x14ac:dyDescent="0.25">
      <c r="A4749" s="1">
        <v>4741</v>
      </c>
      <c r="B4749" s="1" t="str">
        <f>"201406005550"</f>
        <v>201406005550</v>
      </c>
      <c r="C4749" s="1" t="s">
        <v>3</v>
      </c>
    </row>
    <row r="4750" spans="1:3" x14ac:dyDescent="0.25">
      <c r="A4750" s="1">
        <v>4742</v>
      </c>
      <c r="B4750" s="1" t="str">
        <f>"201406005567"</f>
        <v>201406005567</v>
      </c>
      <c r="C4750" s="1" t="s">
        <v>3</v>
      </c>
    </row>
    <row r="4751" spans="1:3" x14ac:dyDescent="0.25">
      <c r="A4751" s="1">
        <v>4743</v>
      </c>
      <c r="B4751" s="1" t="str">
        <f>"201406005621"</f>
        <v>201406005621</v>
      </c>
      <c r="C4751" s="1" t="s">
        <v>3</v>
      </c>
    </row>
    <row r="4752" spans="1:3" x14ac:dyDescent="0.25">
      <c r="A4752" s="1">
        <v>4744</v>
      </c>
      <c r="B4752" s="1" t="str">
        <f>"201406005652"</f>
        <v>201406005652</v>
      </c>
      <c r="C4752" s="1" t="s">
        <v>3</v>
      </c>
    </row>
    <row r="4753" spans="1:3" x14ac:dyDescent="0.25">
      <c r="A4753" s="1">
        <v>4745</v>
      </c>
      <c r="B4753" s="1" t="str">
        <f>"201406005740"</f>
        <v>201406005740</v>
      </c>
      <c r="C4753" s="1" t="s">
        <v>3</v>
      </c>
    </row>
    <row r="4754" spans="1:3" x14ac:dyDescent="0.25">
      <c r="A4754" s="1">
        <v>4746</v>
      </c>
      <c r="B4754" s="1" t="str">
        <f>"201406005761"</f>
        <v>201406005761</v>
      </c>
      <c r="C4754" s="1" t="s">
        <v>3</v>
      </c>
    </row>
    <row r="4755" spans="1:3" x14ac:dyDescent="0.25">
      <c r="A4755" s="1">
        <v>4747</v>
      </c>
      <c r="B4755" s="1" t="str">
        <f>"201406005768"</f>
        <v>201406005768</v>
      </c>
      <c r="C4755" s="1" t="s">
        <v>3</v>
      </c>
    </row>
    <row r="4756" spans="1:3" x14ac:dyDescent="0.25">
      <c r="A4756" s="1">
        <v>4748</v>
      </c>
      <c r="B4756" s="1" t="str">
        <f>"201406005816"</f>
        <v>201406005816</v>
      </c>
      <c r="C4756" s="1" t="s">
        <v>3</v>
      </c>
    </row>
    <row r="4757" spans="1:3" x14ac:dyDescent="0.25">
      <c r="A4757" s="1">
        <v>4749</v>
      </c>
      <c r="B4757" s="1" t="str">
        <f>"201406005820"</f>
        <v>201406005820</v>
      </c>
      <c r="C4757" s="1" t="s">
        <v>3</v>
      </c>
    </row>
    <row r="4758" spans="1:3" x14ac:dyDescent="0.25">
      <c r="A4758" s="1">
        <v>4750</v>
      </c>
      <c r="B4758" s="1" t="str">
        <f>"201406005832"</f>
        <v>201406005832</v>
      </c>
      <c r="C4758" s="1" t="s">
        <v>3</v>
      </c>
    </row>
    <row r="4759" spans="1:3" x14ac:dyDescent="0.25">
      <c r="A4759" s="1">
        <v>4751</v>
      </c>
      <c r="B4759" s="1" t="str">
        <f>"201406005872"</f>
        <v>201406005872</v>
      </c>
      <c r="C4759" s="1" t="s">
        <v>3</v>
      </c>
    </row>
    <row r="4760" spans="1:3" x14ac:dyDescent="0.25">
      <c r="A4760" s="1">
        <v>4752</v>
      </c>
      <c r="B4760" s="1" t="str">
        <f>"201406005875"</f>
        <v>201406005875</v>
      </c>
      <c r="C4760" s="1" t="s">
        <v>3</v>
      </c>
    </row>
    <row r="4761" spans="1:3" x14ac:dyDescent="0.25">
      <c r="A4761" s="1">
        <v>4753</v>
      </c>
      <c r="B4761" s="1" t="str">
        <f>"201406005959"</f>
        <v>201406005959</v>
      </c>
      <c r="C4761" s="1" t="s">
        <v>3</v>
      </c>
    </row>
    <row r="4762" spans="1:3" x14ac:dyDescent="0.25">
      <c r="A4762" s="1">
        <v>4754</v>
      </c>
      <c r="B4762" s="1" t="str">
        <f>"201406005999"</f>
        <v>201406005999</v>
      </c>
      <c r="C4762" s="1" t="s">
        <v>3</v>
      </c>
    </row>
    <row r="4763" spans="1:3" x14ac:dyDescent="0.25">
      <c r="A4763" s="1">
        <v>4755</v>
      </c>
      <c r="B4763" s="1" t="str">
        <f>"201406006033"</f>
        <v>201406006033</v>
      </c>
      <c r="C4763" s="1" t="s">
        <v>3</v>
      </c>
    </row>
    <row r="4764" spans="1:3" x14ac:dyDescent="0.25">
      <c r="A4764" s="1">
        <v>4756</v>
      </c>
      <c r="B4764" s="1" t="str">
        <f>"201406006037"</f>
        <v>201406006037</v>
      </c>
      <c r="C4764" s="1" t="s">
        <v>3</v>
      </c>
    </row>
    <row r="4765" spans="1:3" x14ac:dyDescent="0.25">
      <c r="A4765" s="1">
        <v>4757</v>
      </c>
      <c r="B4765" s="1" t="str">
        <f>"201406006084"</f>
        <v>201406006084</v>
      </c>
      <c r="C4765" s="1" t="s">
        <v>3</v>
      </c>
    </row>
    <row r="4766" spans="1:3" x14ac:dyDescent="0.25">
      <c r="A4766" s="1">
        <v>4758</v>
      </c>
      <c r="B4766" s="1" t="str">
        <f>"201406006241"</f>
        <v>201406006241</v>
      </c>
      <c r="C4766" s="1" t="s">
        <v>3</v>
      </c>
    </row>
    <row r="4767" spans="1:3" x14ac:dyDescent="0.25">
      <c r="A4767" s="1">
        <v>4759</v>
      </c>
      <c r="B4767" s="1" t="str">
        <f>"201406006271"</f>
        <v>201406006271</v>
      </c>
      <c r="C4767" s="1" t="s">
        <v>3</v>
      </c>
    </row>
    <row r="4768" spans="1:3" x14ac:dyDescent="0.25">
      <c r="A4768" s="1">
        <v>4760</v>
      </c>
      <c r="B4768" s="1" t="str">
        <f>"201406006277"</f>
        <v>201406006277</v>
      </c>
      <c r="C4768" s="1" t="s">
        <v>3</v>
      </c>
    </row>
    <row r="4769" spans="1:3" x14ac:dyDescent="0.25">
      <c r="A4769" s="1">
        <v>4761</v>
      </c>
      <c r="B4769" s="1" t="str">
        <f>"201406006340"</f>
        <v>201406006340</v>
      </c>
      <c r="C4769" s="1" t="s">
        <v>3</v>
      </c>
    </row>
    <row r="4770" spans="1:3" x14ac:dyDescent="0.25">
      <c r="A4770" s="1">
        <v>4762</v>
      </c>
      <c r="B4770" s="1" t="str">
        <f>"201406006380"</f>
        <v>201406006380</v>
      </c>
      <c r="C4770" s="1" t="s">
        <v>3</v>
      </c>
    </row>
    <row r="4771" spans="1:3" x14ac:dyDescent="0.25">
      <c r="A4771" s="1">
        <v>4763</v>
      </c>
      <c r="B4771" s="1" t="str">
        <f>"201406006408"</f>
        <v>201406006408</v>
      </c>
      <c r="C4771" s="1" t="s">
        <v>3</v>
      </c>
    </row>
    <row r="4772" spans="1:3" x14ac:dyDescent="0.25">
      <c r="A4772" s="1">
        <v>4764</v>
      </c>
      <c r="B4772" s="1" t="str">
        <f>"201406006477"</f>
        <v>201406006477</v>
      </c>
      <c r="C4772" s="1" t="s">
        <v>3</v>
      </c>
    </row>
    <row r="4773" spans="1:3" x14ac:dyDescent="0.25">
      <c r="A4773" s="1">
        <v>4765</v>
      </c>
      <c r="B4773" s="1" t="str">
        <f>"201406006479"</f>
        <v>201406006479</v>
      </c>
      <c r="C4773" s="1" t="s">
        <v>3</v>
      </c>
    </row>
    <row r="4774" spans="1:3" x14ac:dyDescent="0.25">
      <c r="A4774" s="1">
        <v>4766</v>
      </c>
      <c r="B4774" s="1" t="str">
        <f>"201406006524"</f>
        <v>201406006524</v>
      </c>
      <c r="C4774" s="1" t="s">
        <v>3</v>
      </c>
    </row>
    <row r="4775" spans="1:3" x14ac:dyDescent="0.25">
      <c r="A4775" s="1">
        <v>4767</v>
      </c>
      <c r="B4775" s="1" t="str">
        <f>"201406006601"</f>
        <v>201406006601</v>
      </c>
      <c r="C4775" s="1" t="s">
        <v>3</v>
      </c>
    </row>
    <row r="4776" spans="1:3" x14ac:dyDescent="0.25">
      <c r="A4776" s="1">
        <v>4768</v>
      </c>
      <c r="B4776" s="1" t="str">
        <f>"201406006657"</f>
        <v>201406006657</v>
      </c>
      <c r="C4776" s="1" t="s">
        <v>3</v>
      </c>
    </row>
    <row r="4777" spans="1:3" x14ac:dyDescent="0.25">
      <c r="A4777" s="1">
        <v>4769</v>
      </c>
      <c r="B4777" s="1" t="str">
        <f>"201406006782"</f>
        <v>201406006782</v>
      </c>
      <c r="C4777" s="1" t="s">
        <v>3</v>
      </c>
    </row>
    <row r="4778" spans="1:3" x14ac:dyDescent="0.25">
      <c r="A4778" s="1">
        <v>4770</v>
      </c>
      <c r="B4778" s="1" t="str">
        <f>"201406006848"</f>
        <v>201406006848</v>
      </c>
      <c r="C4778" s="1" t="s">
        <v>3</v>
      </c>
    </row>
    <row r="4779" spans="1:3" x14ac:dyDescent="0.25">
      <c r="A4779" s="1">
        <v>4771</v>
      </c>
      <c r="B4779" s="1" t="str">
        <f>"201406006871"</f>
        <v>201406006871</v>
      </c>
      <c r="C4779" s="1" t="s">
        <v>3</v>
      </c>
    </row>
    <row r="4780" spans="1:3" x14ac:dyDescent="0.25">
      <c r="A4780" s="1">
        <v>4772</v>
      </c>
      <c r="B4780" s="1" t="str">
        <f>"201406006872"</f>
        <v>201406006872</v>
      </c>
      <c r="C4780" s="1" t="s">
        <v>3</v>
      </c>
    </row>
    <row r="4781" spans="1:3" x14ac:dyDescent="0.25">
      <c r="A4781" s="1">
        <v>4773</v>
      </c>
      <c r="B4781" s="1" t="str">
        <f>"201406006935"</f>
        <v>201406006935</v>
      </c>
      <c r="C4781" s="1" t="s">
        <v>3</v>
      </c>
    </row>
    <row r="4782" spans="1:3" x14ac:dyDescent="0.25">
      <c r="A4782" s="1">
        <v>4774</v>
      </c>
      <c r="B4782" s="1" t="str">
        <f>"201406006956"</f>
        <v>201406006956</v>
      </c>
      <c r="C4782" s="1" t="s">
        <v>3</v>
      </c>
    </row>
    <row r="4783" spans="1:3" x14ac:dyDescent="0.25">
      <c r="A4783" s="1">
        <v>4775</v>
      </c>
      <c r="B4783" s="1" t="str">
        <f>"201406007015"</f>
        <v>201406007015</v>
      </c>
      <c r="C4783" s="1" t="s">
        <v>3</v>
      </c>
    </row>
    <row r="4784" spans="1:3" x14ac:dyDescent="0.25">
      <c r="A4784" s="1">
        <v>4776</v>
      </c>
      <c r="B4784" s="1" t="str">
        <f>"201406007090"</f>
        <v>201406007090</v>
      </c>
      <c r="C4784" s="1" t="s">
        <v>3</v>
      </c>
    </row>
    <row r="4785" spans="1:3" x14ac:dyDescent="0.25">
      <c r="A4785" s="1">
        <v>4777</v>
      </c>
      <c r="B4785" s="1" t="str">
        <f>"201406007113"</f>
        <v>201406007113</v>
      </c>
      <c r="C4785" s="1" t="s">
        <v>3</v>
      </c>
    </row>
    <row r="4786" spans="1:3" x14ac:dyDescent="0.25">
      <c r="A4786" s="1">
        <v>4778</v>
      </c>
      <c r="B4786" s="1" t="str">
        <f>"201406007255"</f>
        <v>201406007255</v>
      </c>
      <c r="C4786" s="1" t="s">
        <v>3</v>
      </c>
    </row>
    <row r="4787" spans="1:3" x14ac:dyDescent="0.25">
      <c r="A4787" s="1">
        <v>4779</v>
      </c>
      <c r="B4787" s="1" t="str">
        <f>"201406007302"</f>
        <v>201406007302</v>
      </c>
      <c r="C4787" s="1" t="s">
        <v>3</v>
      </c>
    </row>
    <row r="4788" spans="1:3" x14ac:dyDescent="0.25">
      <c r="A4788" s="1">
        <v>4780</v>
      </c>
      <c r="B4788" s="1" t="str">
        <f>"201406007323"</f>
        <v>201406007323</v>
      </c>
      <c r="C4788" s="1" t="s">
        <v>3</v>
      </c>
    </row>
    <row r="4789" spans="1:3" x14ac:dyDescent="0.25">
      <c r="A4789" s="1">
        <v>4781</v>
      </c>
      <c r="B4789" s="1" t="str">
        <f>"201406007324"</f>
        <v>201406007324</v>
      </c>
      <c r="C4789" s="1" t="s">
        <v>3</v>
      </c>
    </row>
    <row r="4790" spans="1:3" x14ac:dyDescent="0.25">
      <c r="A4790" s="1">
        <v>4782</v>
      </c>
      <c r="B4790" s="1" t="str">
        <f>"201406007351"</f>
        <v>201406007351</v>
      </c>
      <c r="C4790" s="1" t="s">
        <v>3</v>
      </c>
    </row>
    <row r="4791" spans="1:3" x14ac:dyDescent="0.25">
      <c r="A4791" s="1">
        <v>4783</v>
      </c>
      <c r="B4791" s="1" t="str">
        <f>"201406007378"</f>
        <v>201406007378</v>
      </c>
      <c r="C4791" s="1" t="s">
        <v>3</v>
      </c>
    </row>
    <row r="4792" spans="1:3" x14ac:dyDescent="0.25">
      <c r="A4792" s="1">
        <v>4784</v>
      </c>
      <c r="B4792" s="1" t="str">
        <f>"201406007437"</f>
        <v>201406007437</v>
      </c>
      <c r="C4792" s="1" t="s">
        <v>3</v>
      </c>
    </row>
    <row r="4793" spans="1:3" x14ac:dyDescent="0.25">
      <c r="A4793" s="1">
        <v>4785</v>
      </c>
      <c r="B4793" s="1" t="str">
        <f>"201406007468"</f>
        <v>201406007468</v>
      </c>
      <c r="C4793" s="1" t="s">
        <v>3</v>
      </c>
    </row>
    <row r="4794" spans="1:3" x14ac:dyDescent="0.25">
      <c r="A4794" s="1">
        <v>4786</v>
      </c>
      <c r="B4794" s="1" t="str">
        <f>"201406007500"</f>
        <v>201406007500</v>
      </c>
      <c r="C4794" s="1" t="s">
        <v>3</v>
      </c>
    </row>
    <row r="4795" spans="1:3" x14ac:dyDescent="0.25">
      <c r="A4795" s="1">
        <v>4787</v>
      </c>
      <c r="B4795" s="1" t="str">
        <f>"201406007564"</f>
        <v>201406007564</v>
      </c>
      <c r="C4795" s="1" t="s">
        <v>3</v>
      </c>
    </row>
    <row r="4796" spans="1:3" x14ac:dyDescent="0.25">
      <c r="A4796" s="1">
        <v>4788</v>
      </c>
      <c r="B4796" s="1" t="str">
        <f>"201406007625"</f>
        <v>201406007625</v>
      </c>
      <c r="C4796" s="1" t="s">
        <v>3</v>
      </c>
    </row>
    <row r="4797" spans="1:3" x14ac:dyDescent="0.25">
      <c r="A4797" s="1">
        <v>4789</v>
      </c>
      <c r="B4797" s="1" t="str">
        <f>"201406007751"</f>
        <v>201406007751</v>
      </c>
      <c r="C4797" s="1" t="s">
        <v>3</v>
      </c>
    </row>
    <row r="4798" spans="1:3" x14ac:dyDescent="0.25">
      <c r="A4798" s="1">
        <v>4790</v>
      </c>
      <c r="B4798" s="1" t="str">
        <f>"201406007776"</f>
        <v>201406007776</v>
      </c>
      <c r="C4798" s="1" t="s">
        <v>3</v>
      </c>
    </row>
    <row r="4799" spans="1:3" x14ac:dyDescent="0.25">
      <c r="A4799" s="1">
        <v>4791</v>
      </c>
      <c r="B4799" s="1" t="str">
        <f>"201406007817"</f>
        <v>201406007817</v>
      </c>
      <c r="C4799" s="1" t="s">
        <v>3</v>
      </c>
    </row>
    <row r="4800" spans="1:3" x14ac:dyDescent="0.25">
      <c r="A4800" s="1">
        <v>4792</v>
      </c>
      <c r="B4800" s="1" t="str">
        <f>"201406007825"</f>
        <v>201406007825</v>
      </c>
      <c r="C4800" s="1" t="s">
        <v>3</v>
      </c>
    </row>
    <row r="4801" spans="1:3" x14ac:dyDescent="0.25">
      <c r="A4801" s="1">
        <v>4793</v>
      </c>
      <c r="B4801" s="1" t="str">
        <f>"201406007947"</f>
        <v>201406007947</v>
      </c>
      <c r="C4801" s="1" t="s">
        <v>3</v>
      </c>
    </row>
    <row r="4802" spans="1:3" x14ac:dyDescent="0.25">
      <c r="A4802" s="1">
        <v>4794</v>
      </c>
      <c r="B4802" s="1" t="str">
        <f>"201406007967"</f>
        <v>201406007967</v>
      </c>
      <c r="C4802" s="1" t="s">
        <v>3</v>
      </c>
    </row>
    <row r="4803" spans="1:3" x14ac:dyDescent="0.25">
      <c r="A4803" s="1">
        <v>4795</v>
      </c>
      <c r="B4803" s="1" t="str">
        <f>"201406007978"</f>
        <v>201406007978</v>
      </c>
      <c r="C4803" s="1" t="s">
        <v>3</v>
      </c>
    </row>
    <row r="4804" spans="1:3" x14ac:dyDescent="0.25">
      <c r="A4804" s="1">
        <v>4796</v>
      </c>
      <c r="B4804" s="1" t="str">
        <f>"201406008015"</f>
        <v>201406008015</v>
      </c>
      <c r="C4804" s="1" t="s">
        <v>3</v>
      </c>
    </row>
    <row r="4805" spans="1:3" x14ac:dyDescent="0.25">
      <c r="A4805" s="1">
        <v>4797</v>
      </c>
      <c r="B4805" s="1" t="str">
        <f>"201406008095"</f>
        <v>201406008095</v>
      </c>
      <c r="C4805" s="1" t="s">
        <v>3</v>
      </c>
    </row>
    <row r="4806" spans="1:3" x14ac:dyDescent="0.25">
      <c r="A4806" s="1">
        <v>4798</v>
      </c>
      <c r="B4806" s="1" t="str">
        <f>"201406008106"</f>
        <v>201406008106</v>
      </c>
      <c r="C4806" s="1" t="s">
        <v>3</v>
      </c>
    </row>
    <row r="4807" spans="1:3" x14ac:dyDescent="0.25">
      <c r="A4807" s="1">
        <v>4799</v>
      </c>
      <c r="B4807" s="1" t="str">
        <f>"201406008193"</f>
        <v>201406008193</v>
      </c>
      <c r="C4807" s="1" t="s">
        <v>3</v>
      </c>
    </row>
    <row r="4808" spans="1:3" x14ac:dyDescent="0.25">
      <c r="A4808" s="1">
        <v>4800</v>
      </c>
      <c r="B4808" s="1" t="str">
        <f>"201406008210"</f>
        <v>201406008210</v>
      </c>
      <c r="C4808" s="1" t="s">
        <v>3</v>
      </c>
    </row>
    <row r="4809" spans="1:3" x14ac:dyDescent="0.25">
      <c r="A4809" s="1">
        <v>4801</v>
      </c>
      <c r="B4809" s="1" t="str">
        <f>"201406008226"</f>
        <v>201406008226</v>
      </c>
      <c r="C4809" s="1" t="s">
        <v>3</v>
      </c>
    </row>
    <row r="4810" spans="1:3" x14ac:dyDescent="0.25">
      <c r="A4810" s="1">
        <v>4802</v>
      </c>
      <c r="B4810" s="1" t="str">
        <f>"201406008270"</f>
        <v>201406008270</v>
      </c>
      <c r="C4810" s="1" t="s">
        <v>3</v>
      </c>
    </row>
    <row r="4811" spans="1:3" x14ac:dyDescent="0.25">
      <c r="A4811" s="1">
        <v>4803</v>
      </c>
      <c r="B4811" s="1" t="str">
        <f>"201406008349"</f>
        <v>201406008349</v>
      </c>
      <c r="C4811" s="1" t="s">
        <v>3</v>
      </c>
    </row>
    <row r="4812" spans="1:3" x14ac:dyDescent="0.25">
      <c r="A4812" s="1">
        <v>4804</v>
      </c>
      <c r="B4812" s="1" t="str">
        <f>"201406008364"</f>
        <v>201406008364</v>
      </c>
      <c r="C4812" s="1" t="s">
        <v>3</v>
      </c>
    </row>
    <row r="4813" spans="1:3" x14ac:dyDescent="0.25">
      <c r="A4813" s="1">
        <v>4805</v>
      </c>
      <c r="B4813" s="1" t="str">
        <f>"201406008369"</f>
        <v>201406008369</v>
      </c>
      <c r="C4813" s="1" t="s">
        <v>3</v>
      </c>
    </row>
    <row r="4814" spans="1:3" x14ac:dyDescent="0.25">
      <c r="A4814" s="1">
        <v>4806</v>
      </c>
      <c r="B4814" s="1" t="str">
        <f>"201406008374"</f>
        <v>201406008374</v>
      </c>
      <c r="C4814" s="1" t="s">
        <v>3</v>
      </c>
    </row>
    <row r="4815" spans="1:3" x14ac:dyDescent="0.25">
      <c r="A4815" s="1">
        <v>4807</v>
      </c>
      <c r="B4815" s="1" t="str">
        <f>"201406008400"</f>
        <v>201406008400</v>
      </c>
      <c r="C4815" s="1" t="s">
        <v>3</v>
      </c>
    </row>
    <row r="4816" spans="1:3" x14ac:dyDescent="0.25">
      <c r="A4816" s="1">
        <v>4808</v>
      </c>
      <c r="B4816" s="1" t="str">
        <f>"201406008411"</f>
        <v>201406008411</v>
      </c>
      <c r="C4816" s="1" t="s">
        <v>3</v>
      </c>
    </row>
    <row r="4817" spans="1:3" x14ac:dyDescent="0.25">
      <c r="A4817" s="1">
        <v>4809</v>
      </c>
      <c r="B4817" s="1" t="str">
        <f>"201406008445"</f>
        <v>201406008445</v>
      </c>
      <c r="C4817" s="1" t="s">
        <v>3</v>
      </c>
    </row>
    <row r="4818" spans="1:3" x14ac:dyDescent="0.25">
      <c r="A4818" s="1">
        <v>4810</v>
      </c>
      <c r="B4818" s="1" t="str">
        <f>"201406008460"</f>
        <v>201406008460</v>
      </c>
      <c r="C4818" s="1" t="s">
        <v>3</v>
      </c>
    </row>
    <row r="4819" spans="1:3" x14ac:dyDescent="0.25">
      <c r="A4819" s="1">
        <v>4811</v>
      </c>
      <c r="B4819" s="1" t="str">
        <f>"201406008473"</f>
        <v>201406008473</v>
      </c>
      <c r="C4819" s="1" t="s">
        <v>3</v>
      </c>
    </row>
    <row r="4820" spans="1:3" x14ac:dyDescent="0.25">
      <c r="A4820" s="1">
        <v>4812</v>
      </c>
      <c r="B4820" s="1" t="str">
        <f>"201406008707"</f>
        <v>201406008707</v>
      </c>
      <c r="C4820" s="1" t="s">
        <v>3</v>
      </c>
    </row>
    <row r="4821" spans="1:3" x14ac:dyDescent="0.25">
      <c r="A4821" s="1">
        <v>4813</v>
      </c>
      <c r="B4821" s="1" t="str">
        <f>"201406008713"</f>
        <v>201406008713</v>
      </c>
      <c r="C4821" s="1" t="s">
        <v>3</v>
      </c>
    </row>
    <row r="4822" spans="1:3" x14ac:dyDescent="0.25">
      <c r="A4822" s="1">
        <v>4814</v>
      </c>
      <c r="B4822" s="1" t="str">
        <f>"201406008722"</f>
        <v>201406008722</v>
      </c>
      <c r="C4822" s="1" t="s">
        <v>3</v>
      </c>
    </row>
    <row r="4823" spans="1:3" x14ac:dyDescent="0.25">
      <c r="A4823" s="1">
        <v>4815</v>
      </c>
      <c r="B4823" s="1" t="str">
        <f>"201406008768"</f>
        <v>201406008768</v>
      </c>
      <c r="C4823" s="1" t="s">
        <v>3</v>
      </c>
    </row>
    <row r="4824" spans="1:3" x14ac:dyDescent="0.25">
      <c r="A4824" s="1">
        <v>4816</v>
      </c>
      <c r="B4824" s="1" t="str">
        <f>"201406008793"</f>
        <v>201406008793</v>
      </c>
      <c r="C4824" s="1" t="s">
        <v>3</v>
      </c>
    </row>
    <row r="4825" spans="1:3" x14ac:dyDescent="0.25">
      <c r="A4825" s="1">
        <v>4817</v>
      </c>
      <c r="B4825" s="1" t="str">
        <f>"201406008801"</f>
        <v>201406008801</v>
      </c>
      <c r="C4825" s="1" t="s">
        <v>3</v>
      </c>
    </row>
    <row r="4826" spans="1:3" x14ac:dyDescent="0.25">
      <c r="A4826" s="1">
        <v>4818</v>
      </c>
      <c r="B4826" s="1" t="str">
        <f>"201406008815"</f>
        <v>201406008815</v>
      </c>
      <c r="C4826" s="1" t="s">
        <v>3</v>
      </c>
    </row>
    <row r="4827" spans="1:3" x14ac:dyDescent="0.25">
      <c r="A4827" s="1">
        <v>4819</v>
      </c>
      <c r="B4827" s="1" t="str">
        <f>"201406008950"</f>
        <v>201406008950</v>
      </c>
      <c r="C4827" s="1" t="s">
        <v>3</v>
      </c>
    </row>
    <row r="4828" spans="1:3" x14ac:dyDescent="0.25">
      <c r="A4828" s="1">
        <v>4820</v>
      </c>
      <c r="B4828" s="1" t="str">
        <f>"201406008981"</f>
        <v>201406008981</v>
      </c>
      <c r="C4828" s="1" t="s">
        <v>3</v>
      </c>
    </row>
    <row r="4829" spans="1:3" x14ac:dyDescent="0.25">
      <c r="A4829" s="1">
        <v>4821</v>
      </c>
      <c r="B4829" s="1" t="str">
        <f>"201406009075"</f>
        <v>201406009075</v>
      </c>
      <c r="C4829" s="1" t="s">
        <v>3</v>
      </c>
    </row>
    <row r="4830" spans="1:3" x14ac:dyDescent="0.25">
      <c r="A4830" s="1">
        <v>4822</v>
      </c>
      <c r="B4830" s="1" t="str">
        <f>"201406009076"</f>
        <v>201406009076</v>
      </c>
      <c r="C4830" s="1" t="s">
        <v>3</v>
      </c>
    </row>
    <row r="4831" spans="1:3" x14ac:dyDescent="0.25">
      <c r="A4831" s="1">
        <v>4823</v>
      </c>
      <c r="B4831" s="1" t="str">
        <f>"201406009101"</f>
        <v>201406009101</v>
      </c>
      <c r="C4831" s="1" t="s">
        <v>3</v>
      </c>
    </row>
    <row r="4832" spans="1:3" x14ac:dyDescent="0.25">
      <c r="A4832" s="1">
        <v>4824</v>
      </c>
      <c r="B4832" s="1" t="str">
        <f>"201406009229"</f>
        <v>201406009229</v>
      </c>
      <c r="C4832" s="1" t="s">
        <v>3</v>
      </c>
    </row>
    <row r="4833" spans="1:3" x14ac:dyDescent="0.25">
      <c r="A4833" s="1">
        <v>4825</v>
      </c>
      <c r="B4833" s="1" t="str">
        <f>"201406009235"</f>
        <v>201406009235</v>
      </c>
      <c r="C4833" s="1" t="s">
        <v>3</v>
      </c>
    </row>
    <row r="4834" spans="1:3" x14ac:dyDescent="0.25">
      <c r="A4834" s="1">
        <v>4826</v>
      </c>
      <c r="B4834" s="1" t="str">
        <f>"201406009237"</f>
        <v>201406009237</v>
      </c>
      <c r="C4834" s="1" t="s">
        <v>3</v>
      </c>
    </row>
    <row r="4835" spans="1:3" x14ac:dyDescent="0.25">
      <c r="A4835" s="1">
        <v>4827</v>
      </c>
      <c r="B4835" s="1" t="str">
        <f>"201406009249"</f>
        <v>201406009249</v>
      </c>
      <c r="C4835" s="1" t="s">
        <v>3</v>
      </c>
    </row>
    <row r="4836" spans="1:3" x14ac:dyDescent="0.25">
      <c r="A4836" s="1">
        <v>4828</v>
      </c>
      <c r="B4836" s="1" t="str">
        <f>"201406009349"</f>
        <v>201406009349</v>
      </c>
      <c r="C4836" s="1" t="s">
        <v>3</v>
      </c>
    </row>
    <row r="4837" spans="1:3" x14ac:dyDescent="0.25">
      <c r="A4837" s="1">
        <v>4829</v>
      </c>
      <c r="B4837" s="1" t="str">
        <f>"201406009352"</f>
        <v>201406009352</v>
      </c>
      <c r="C4837" s="1" t="s">
        <v>3</v>
      </c>
    </row>
    <row r="4838" spans="1:3" x14ac:dyDescent="0.25">
      <c r="A4838" s="1">
        <v>4830</v>
      </c>
      <c r="B4838" s="1" t="str">
        <f>"201406009488"</f>
        <v>201406009488</v>
      </c>
      <c r="C4838" s="1" t="s">
        <v>3</v>
      </c>
    </row>
    <row r="4839" spans="1:3" x14ac:dyDescent="0.25">
      <c r="A4839" s="1">
        <v>4831</v>
      </c>
      <c r="B4839" s="1" t="str">
        <f>"201406009592"</f>
        <v>201406009592</v>
      </c>
      <c r="C4839" s="1" t="s">
        <v>3</v>
      </c>
    </row>
    <row r="4840" spans="1:3" x14ac:dyDescent="0.25">
      <c r="A4840" s="1">
        <v>4832</v>
      </c>
      <c r="B4840" s="1" t="str">
        <f>"201406009703"</f>
        <v>201406009703</v>
      </c>
      <c r="C4840" s="1" t="s">
        <v>3</v>
      </c>
    </row>
    <row r="4841" spans="1:3" x14ac:dyDescent="0.25">
      <c r="A4841" s="1">
        <v>4833</v>
      </c>
      <c r="B4841" s="1" t="str">
        <f>"201406009737"</f>
        <v>201406009737</v>
      </c>
      <c r="C4841" s="1" t="s">
        <v>3</v>
      </c>
    </row>
    <row r="4842" spans="1:3" x14ac:dyDescent="0.25">
      <c r="A4842" s="1">
        <v>4834</v>
      </c>
      <c r="B4842" s="1" t="str">
        <f>"201406009782"</f>
        <v>201406009782</v>
      </c>
      <c r="C4842" s="1" t="s">
        <v>3</v>
      </c>
    </row>
    <row r="4843" spans="1:3" x14ac:dyDescent="0.25">
      <c r="A4843" s="1">
        <v>4835</v>
      </c>
      <c r="B4843" s="1" t="str">
        <f>"201406009783"</f>
        <v>201406009783</v>
      </c>
      <c r="C4843" s="1" t="s">
        <v>3</v>
      </c>
    </row>
    <row r="4844" spans="1:3" x14ac:dyDescent="0.25">
      <c r="A4844" s="1">
        <v>4836</v>
      </c>
      <c r="B4844" s="1" t="str">
        <f>"201406009926"</f>
        <v>201406009926</v>
      </c>
      <c r="C4844" s="1" t="s">
        <v>3</v>
      </c>
    </row>
    <row r="4845" spans="1:3" x14ac:dyDescent="0.25">
      <c r="A4845" s="1">
        <v>4837</v>
      </c>
      <c r="B4845" s="1" t="str">
        <f>"201406009961"</f>
        <v>201406009961</v>
      </c>
      <c r="C4845" s="1" t="s">
        <v>3</v>
      </c>
    </row>
    <row r="4846" spans="1:3" x14ac:dyDescent="0.25">
      <c r="A4846" s="1">
        <v>4838</v>
      </c>
      <c r="B4846" s="1" t="str">
        <f>"201406009982"</f>
        <v>201406009982</v>
      </c>
      <c r="C4846" s="1" t="s">
        <v>3</v>
      </c>
    </row>
    <row r="4847" spans="1:3" x14ac:dyDescent="0.25">
      <c r="A4847" s="1">
        <v>4839</v>
      </c>
      <c r="B4847" s="1" t="str">
        <f>"201406009985"</f>
        <v>201406009985</v>
      </c>
      <c r="C4847" s="1" t="s">
        <v>3</v>
      </c>
    </row>
    <row r="4848" spans="1:3" x14ac:dyDescent="0.25">
      <c r="A4848" s="1">
        <v>4840</v>
      </c>
      <c r="B4848" s="1" t="str">
        <f>"201406010013"</f>
        <v>201406010013</v>
      </c>
      <c r="C4848" s="1" t="s">
        <v>3</v>
      </c>
    </row>
    <row r="4849" spans="1:3" x14ac:dyDescent="0.25">
      <c r="A4849" s="1">
        <v>4841</v>
      </c>
      <c r="B4849" s="1" t="str">
        <f>"201406010070"</f>
        <v>201406010070</v>
      </c>
      <c r="C4849" s="1" t="s">
        <v>3</v>
      </c>
    </row>
    <row r="4850" spans="1:3" x14ac:dyDescent="0.25">
      <c r="A4850" s="1">
        <v>4842</v>
      </c>
      <c r="B4850" s="1" t="str">
        <f>"201406010106"</f>
        <v>201406010106</v>
      </c>
      <c r="C4850" s="1" t="s">
        <v>3</v>
      </c>
    </row>
    <row r="4851" spans="1:3" x14ac:dyDescent="0.25">
      <c r="A4851" s="1">
        <v>4843</v>
      </c>
      <c r="B4851" s="1" t="str">
        <f>"201406010144"</f>
        <v>201406010144</v>
      </c>
      <c r="C4851" s="1" t="s">
        <v>3</v>
      </c>
    </row>
    <row r="4852" spans="1:3" x14ac:dyDescent="0.25">
      <c r="A4852" s="1">
        <v>4844</v>
      </c>
      <c r="B4852" s="1" t="str">
        <f>"201406010154"</f>
        <v>201406010154</v>
      </c>
      <c r="C4852" s="1" t="s">
        <v>3</v>
      </c>
    </row>
    <row r="4853" spans="1:3" x14ac:dyDescent="0.25">
      <c r="A4853" s="1">
        <v>4845</v>
      </c>
      <c r="B4853" s="1" t="str">
        <f>"201406010167"</f>
        <v>201406010167</v>
      </c>
      <c r="C4853" s="1" t="s">
        <v>3</v>
      </c>
    </row>
    <row r="4854" spans="1:3" x14ac:dyDescent="0.25">
      <c r="A4854" s="1">
        <v>4846</v>
      </c>
      <c r="B4854" s="1" t="str">
        <f>"201406010213"</f>
        <v>201406010213</v>
      </c>
      <c r="C4854" s="1" t="s">
        <v>3</v>
      </c>
    </row>
    <row r="4855" spans="1:3" x14ac:dyDescent="0.25">
      <c r="A4855" s="1">
        <v>4847</v>
      </c>
      <c r="B4855" s="1" t="str">
        <f>"201406010232"</f>
        <v>201406010232</v>
      </c>
      <c r="C4855" s="1" t="s">
        <v>3</v>
      </c>
    </row>
    <row r="4856" spans="1:3" x14ac:dyDescent="0.25">
      <c r="A4856" s="1">
        <v>4848</v>
      </c>
      <c r="B4856" s="1" t="str">
        <f>"201406010273"</f>
        <v>201406010273</v>
      </c>
      <c r="C4856" s="1" t="s">
        <v>3</v>
      </c>
    </row>
    <row r="4857" spans="1:3" x14ac:dyDescent="0.25">
      <c r="A4857" s="1">
        <v>4849</v>
      </c>
      <c r="B4857" s="1" t="str">
        <f>"201406010343"</f>
        <v>201406010343</v>
      </c>
      <c r="C4857" s="1" t="s">
        <v>3</v>
      </c>
    </row>
    <row r="4858" spans="1:3" x14ac:dyDescent="0.25">
      <c r="A4858" s="1">
        <v>4850</v>
      </c>
      <c r="B4858" s="1" t="str">
        <f>"201406010368"</f>
        <v>201406010368</v>
      </c>
      <c r="C4858" s="1" t="s">
        <v>3</v>
      </c>
    </row>
    <row r="4859" spans="1:3" x14ac:dyDescent="0.25">
      <c r="A4859" s="1">
        <v>4851</v>
      </c>
      <c r="B4859" s="1" t="str">
        <f>"201406010384"</f>
        <v>201406010384</v>
      </c>
      <c r="C4859" s="1" t="s">
        <v>3</v>
      </c>
    </row>
    <row r="4860" spans="1:3" x14ac:dyDescent="0.25">
      <c r="A4860" s="1">
        <v>4852</v>
      </c>
      <c r="B4860" s="1" t="str">
        <f>"201406010408"</f>
        <v>201406010408</v>
      </c>
      <c r="C4860" s="1" t="s">
        <v>3</v>
      </c>
    </row>
    <row r="4861" spans="1:3" x14ac:dyDescent="0.25">
      <c r="A4861" s="1">
        <v>4853</v>
      </c>
      <c r="B4861" s="1" t="str">
        <f>"201406010433"</f>
        <v>201406010433</v>
      </c>
      <c r="C4861" s="1" t="s">
        <v>3</v>
      </c>
    </row>
    <row r="4862" spans="1:3" x14ac:dyDescent="0.25">
      <c r="A4862" s="1">
        <v>4854</v>
      </c>
      <c r="B4862" s="1" t="str">
        <f>"201406010441"</f>
        <v>201406010441</v>
      </c>
      <c r="C4862" s="1" t="s">
        <v>3</v>
      </c>
    </row>
    <row r="4863" spans="1:3" x14ac:dyDescent="0.25">
      <c r="A4863" s="1">
        <v>4855</v>
      </c>
      <c r="B4863" s="1" t="str">
        <f>"201406010539"</f>
        <v>201406010539</v>
      </c>
      <c r="C4863" s="1" t="s">
        <v>3</v>
      </c>
    </row>
    <row r="4864" spans="1:3" x14ac:dyDescent="0.25">
      <c r="A4864" s="1">
        <v>4856</v>
      </c>
      <c r="B4864" s="1" t="str">
        <f>"201406010540"</f>
        <v>201406010540</v>
      </c>
      <c r="C4864" s="1" t="s">
        <v>3</v>
      </c>
    </row>
    <row r="4865" spans="1:3" x14ac:dyDescent="0.25">
      <c r="A4865" s="1">
        <v>4857</v>
      </c>
      <c r="B4865" s="1" t="str">
        <f>"201406010573"</f>
        <v>201406010573</v>
      </c>
      <c r="C4865" s="1" t="s">
        <v>3</v>
      </c>
    </row>
    <row r="4866" spans="1:3" x14ac:dyDescent="0.25">
      <c r="A4866" s="1">
        <v>4858</v>
      </c>
      <c r="B4866" s="1" t="str">
        <f>"201406010618"</f>
        <v>201406010618</v>
      </c>
      <c r="C4866" s="1" t="s">
        <v>3</v>
      </c>
    </row>
    <row r="4867" spans="1:3" x14ac:dyDescent="0.25">
      <c r="A4867" s="1">
        <v>4859</v>
      </c>
      <c r="B4867" s="1" t="str">
        <f>"201406010714"</f>
        <v>201406010714</v>
      </c>
      <c r="C4867" s="1" t="s">
        <v>3</v>
      </c>
    </row>
    <row r="4868" spans="1:3" x14ac:dyDescent="0.25">
      <c r="A4868" s="1">
        <v>4860</v>
      </c>
      <c r="B4868" s="1" t="str">
        <f>"201406010779"</f>
        <v>201406010779</v>
      </c>
      <c r="C4868" s="1" t="s">
        <v>3</v>
      </c>
    </row>
    <row r="4869" spans="1:3" x14ac:dyDescent="0.25">
      <c r="A4869" s="1">
        <v>4861</v>
      </c>
      <c r="B4869" s="1" t="str">
        <f>"201406010816"</f>
        <v>201406010816</v>
      </c>
      <c r="C4869" s="1" t="s">
        <v>3</v>
      </c>
    </row>
    <row r="4870" spans="1:3" x14ac:dyDescent="0.25">
      <c r="A4870" s="1">
        <v>4862</v>
      </c>
      <c r="B4870" s="1" t="str">
        <f>"201406010823"</f>
        <v>201406010823</v>
      </c>
      <c r="C4870" s="1" t="s">
        <v>3</v>
      </c>
    </row>
    <row r="4871" spans="1:3" x14ac:dyDescent="0.25">
      <c r="A4871" s="1">
        <v>4863</v>
      </c>
      <c r="B4871" s="1" t="str">
        <f>"201406010846"</f>
        <v>201406010846</v>
      </c>
      <c r="C4871" s="1" t="s">
        <v>3</v>
      </c>
    </row>
    <row r="4872" spans="1:3" x14ac:dyDescent="0.25">
      <c r="A4872" s="1">
        <v>4864</v>
      </c>
      <c r="B4872" s="1" t="str">
        <f>"201406010859"</f>
        <v>201406010859</v>
      </c>
      <c r="C4872" s="1" t="s">
        <v>3</v>
      </c>
    </row>
    <row r="4873" spans="1:3" x14ac:dyDescent="0.25">
      <c r="A4873" s="1">
        <v>4865</v>
      </c>
      <c r="B4873" s="1" t="str">
        <f>"201406010872"</f>
        <v>201406010872</v>
      </c>
      <c r="C4873" s="1" t="s">
        <v>3</v>
      </c>
    </row>
    <row r="4874" spans="1:3" x14ac:dyDescent="0.25">
      <c r="A4874" s="1">
        <v>4866</v>
      </c>
      <c r="B4874" s="1" t="str">
        <f>"201406011016"</f>
        <v>201406011016</v>
      </c>
      <c r="C4874" s="1" t="s">
        <v>3</v>
      </c>
    </row>
    <row r="4875" spans="1:3" x14ac:dyDescent="0.25">
      <c r="A4875" s="1">
        <v>4867</v>
      </c>
      <c r="B4875" s="1" t="str">
        <f>"201406011249"</f>
        <v>201406011249</v>
      </c>
      <c r="C4875" s="1" t="s">
        <v>3</v>
      </c>
    </row>
    <row r="4876" spans="1:3" x14ac:dyDescent="0.25">
      <c r="A4876" s="1">
        <v>4868</v>
      </c>
      <c r="B4876" s="1" t="str">
        <f>"201406011326"</f>
        <v>201406011326</v>
      </c>
      <c r="C4876" s="1" t="s">
        <v>3</v>
      </c>
    </row>
    <row r="4877" spans="1:3" x14ac:dyDescent="0.25">
      <c r="A4877" s="1">
        <v>4869</v>
      </c>
      <c r="B4877" s="1" t="str">
        <f>"201406011341"</f>
        <v>201406011341</v>
      </c>
      <c r="C4877" s="1" t="s">
        <v>3</v>
      </c>
    </row>
    <row r="4878" spans="1:3" x14ac:dyDescent="0.25">
      <c r="A4878" s="1">
        <v>4870</v>
      </c>
      <c r="B4878" s="1" t="str">
        <f>"201406011344"</f>
        <v>201406011344</v>
      </c>
      <c r="C4878" s="1" t="s">
        <v>3</v>
      </c>
    </row>
    <row r="4879" spans="1:3" x14ac:dyDescent="0.25">
      <c r="A4879" s="1">
        <v>4871</v>
      </c>
      <c r="B4879" s="1" t="str">
        <f>"201406011348"</f>
        <v>201406011348</v>
      </c>
      <c r="C4879" s="1" t="s">
        <v>3</v>
      </c>
    </row>
    <row r="4880" spans="1:3" x14ac:dyDescent="0.25">
      <c r="A4880" s="1">
        <v>4872</v>
      </c>
      <c r="B4880" s="1" t="str">
        <f>"201406011351"</f>
        <v>201406011351</v>
      </c>
      <c r="C4880" s="1" t="s">
        <v>3</v>
      </c>
    </row>
    <row r="4881" spans="1:3" x14ac:dyDescent="0.25">
      <c r="A4881" s="1">
        <v>4873</v>
      </c>
      <c r="B4881" s="1" t="str">
        <f>"201406011383"</f>
        <v>201406011383</v>
      </c>
      <c r="C4881" s="1" t="s">
        <v>3</v>
      </c>
    </row>
    <row r="4882" spans="1:3" x14ac:dyDescent="0.25">
      <c r="A4882" s="1">
        <v>4874</v>
      </c>
      <c r="B4882" s="1" t="str">
        <f>"201406011437"</f>
        <v>201406011437</v>
      </c>
      <c r="C4882" s="1" t="s">
        <v>3</v>
      </c>
    </row>
    <row r="4883" spans="1:3" x14ac:dyDescent="0.25">
      <c r="A4883" s="1">
        <v>4875</v>
      </c>
      <c r="B4883" s="1" t="str">
        <f>"201406011459"</f>
        <v>201406011459</v>
      </c>
      <c r="C4883" s="1" t="s">
        <v>3</v>
      </c>
    </row>
    <row r="4884" spans="1:3" x14ac:dyDescent="0.25">
      <c r="A4884" s="1">
        <v>4876</v>
      </c>
      <c r="B4884" s="1" t="str">
        <f>"201406011483"</f>
        <v>201406011483</v>
      </c>
      <c r="C4884" s="1" t="s">
        <v>3</v>
      </c>
    </row>
    <row r="4885" spans="1:3" x14ac:dyDescent="0.25">
      <c r="A4885" s="1">
        <v>4877</v>
      </c>
      <c r="B4885" s="1" t="str">
        <f>"201406011488"</f>
        <v>201406011488</v>
      </c>
      <c r="C4885" s="1" t="s">
        <v>3</v>
      </c>
    </row>
    <row r="4886" spans="1:3" x14ac:dyDescent="0.25">
      <c r="A4886" s="1">
        <v>4878</v>
      </c>
      <c r="B4886" s="1" t="str">
        <f>"201406011524"</f>
        <v>201406011524</v>
      </c>
      <c r="C4886" s="1" t="s">
        <v>3</v>
      </c>
    </row>
    <row r="4887" spans="1:3" x14ac:dyDescent="0.25">
      <c r="A4887" s="1">
        <v>4879</v>
      </c>
      <c r="B4887" s="1" t="str">
        <f>"201406011581"</f>
        <v>201406011581</v>
      </c>
      <c r="C4887" s="1" t="s">
        <v>3</v>
      </c>
    </row>
    <row r="4888" spans="1:3" x14ac:dyDescent="0.25">
      <c r="A4888" s="1">
        <v>4880</v>
      </c>
      <c r="B4888" s="1" t="str">
        <f>"201406011613"</f>
        <v>201406011613</v>
      </c>
      <c r="C4888" s="1" t="s">
        <v>3</v>
      </c>
    </row>
    <row r="4889" spans="1:3" x14ac:dyDescent="0.25">
      <c r="A4889" s="1">
        <v>4881</v>
      </c>
      <c r="B4889" s="1" t="str">
        <f>"201406011627"</f>
        <v>201406011627</v>
      </c>
      <c r="C4889" s="1" t="s">
        <v>3</v>
      </c>
    </row>
    <row r="4890" spans="1:3" x14ac:dyDescent="0.25">
      <c r="A4890" s="1">
        <v>4882</v>
      </c>
      <c r="B4890" s="1" t="str">
        <f>"201406011660"</f>
        <v>201406011660</v>
      </c>
      <c r="C4890" s="1" t="s">
        <v>3</v>
      </c>
    </row>
    <row r="4891" spans="1:3" x14ac:dyDescent="0.25">
      <c r="A4891" s="1">
        <v>4883</v>
      </c>
      <c r="B4891" s="1" t="str">
        <f>"201406011700"</f>
        <v>201406011700</v>
      </c>
      <c r="C4891" s="1" t="s">
        <v>3</v>
      </c>
    </row>
    <row r="4892" spans="1:3" x14ac:dyDescent="0.25">
      <c r="A4892" s="1">
        <v>4884</v>
      </c>
      <c r="B4892" s="1" t="str">
        <f>"201406011703"</f>
        <v>201406011703</v>
      </c>
      <c r="C4892" s="1" t="s">
        <v>3</v>
      </c>
    </row>
    <row r="4893" spans="1:3" x14ac:dyDescent="0.25">
      <c r="A4893" s="1">
        <v>4885</v>
      </c>
      <c r="B4893" s="1" t="str">
        <f>"201406011724"</f>
        <v>201406011724</v>
      </c>
      <c r="C4893" s="1" t="s">
        <v>3</v>
      </c>
    </row>
    <row r="4894" spans="1:3" x14ac:dyDescent="0.25">
      <c r="A4894" s="1">
        <v>4886</v>
      </c>
      <c r="B4894" s="1" t="str">
        <f>"201406011750"</f>
        <v>201406011750</v>
      </c>
      <c r="C4894" s="1" t="s">
        <v>3</v>
      </c>
    </row>
    <row r="4895" spans="1:3" x14ac:dyDescent="0.25">
      <c r="A4895" s="1">
        <v>4887</v>
      </c>
      <c r="B4895" s="1" t="str">
        <f>"201406011756"</f>
        <v>201406011756</v>
      </c>
      <c r="C4895" s="1" t="s">
        <v>3</v>
      </c>
    </row>
    <row r="4896" spans="1:3" x14ac:dyDescent="0.25">
      <c r="A4896" s="1">
        <v>4888</v>
      </c>
      <c r="B4896" s="1" t="str">
        <f>"201406011761"</f>
        <v>201406011761</v>
      </c>
      <c r="C4896" s="1" t="s">
        <v>3</v>
      </c>
    </row>
    <row r="4897" spans="1:3" x14ac:dyDescent="0.25">
      <c r="A4897" s="1">
        <v>4889</v>
      </c>
      <c r="B4897" s="1" t="str">
        <f>"201406011768"</f>
        <v>201406011768</v>
      </c>
      <c r="C4897" s="1" t="s">
        <v>3</v>
      </c>
    </row>
    <row r="4898" spans="1:3" x14ac:dyDescent="0.25">
      <c r="A4898" s="1">
        <v>4890</v>
      </c>
      <c r="B4898" s="1" t="str">
        <f>"201406011808"</f>
        <v>201406011808</v>
      </c>
      <c r="C4898" s="1" t="s">
        <v>3</v>
      </c>
    </row>
    <row r="4899" spans="1:3" x14ac:dyDescent="0.25">
      <c r="A4899" s="1">
        <v>4891</v>
      </c>
      <c r="B4899" s="1" t="str">
        <f>"201406011811"</f>
        <v>201406011811</v>
      </c>
      <c r="C4899" s="1" t="s">
        <v>3</v>
      </c>
    </row>
    <row r="4900" spans="1:3" x14ac:dyDescent="0.25">
      <c r="A4900" s="1">
        <v>4892</v>
      </c>
      <c r="B4900" s="1" t="str">
        <f>"201406011869"</f>
        <v>201406011869</v>
      </c>
      <c r="C4900" s="1" t="s">
        <v>3</v>
      </c>
    </row>
    <row r="4901" spans="1:3" x14ac:dyDescent="0.25">
      <c r="A4901" s="1">
        <v>4893</v>
      </c>
      <c r="B4901" s="1" t="str">
        <f>"201406011879"</f>
        <v>201406011879</v>
      </c>
      <c r="C4901" s="1" t="s">
        <v>3</v>
      </c>
    </row>
    <row r="4902" spans="1:3" x14ac:dyDescent="0.25">
      <c r="A4902" s="1">
        <v>4894</v>
      </c>
      <c r="B4902" s="1" t="str">
        <f>"201406011881"</f>
        <v>201406011881</v>
      </c>
      <c r="C4902" s="1" t="s">
        <v>3</v>
      </c>
    </row>
    <row r="4903" spans="1:3" x14ac:dyDescent="0.25">
      <c r="A4903" s="1">
        <v>4895</v>
      </c>
      <c r="B4903" s="1" t="str">
        <f>"201406011883"</f>
        <v>201406011883</v>
      </c>
      <c r="C4903" s="1" t="s">
        <v>3</v>
      </c>
    </row>
    <row r="4904" spans="1:3" x14ac:dyDescent="0.25">
      <c r="A4904" s="1">
        <v>4896</v>
      </c>
      <c r="B4904" s="1" t="str">
        <f>"201406011885"</f>
        <v>201406011885</v>
      </c>
      <c r="C4904" s="1" t="s">
        <v>3</v>
      </c>
    </row>
    <row r="4905" spans="1:3" x14ac:dyDescent="0.25">
      <c r="A4905" s="1">
        <v>4897</v>
      </c>
      <c r="B4905" s="1" t="str">
        <f>"201406011886"</f>
        <v>201406011886</v>
      </c>
      <c r="C4905" s="1" t="s">
        <v>3</v>
      </c>
    </row>
    <row r="4906" spans="1:3" x14ac:dyDescent="0.25">
      <c r="A4906" s="1">
        <v>4898</v>
      </c>
      <c r="B4906" s="1" t="str">
        <f>"201406011900"</f>
        <v>201406011900</v>
      </c>
      <c r="C4906" s="1" t="s">
        <v>3</v>
      </c>
    </row>
    <row r="4907" spans="1:3" x14ac:dyDescent="0.25">
      <c r="A4907" s="1">
        <v>4899</v>
      </c>
      <c r="B4907" s="1" t="str">
        <f>"201406011928"</f>
        <v>201406011928</v>
      </c>
      <c r="C4907" s="1" t="s">
        <v>3</v>
      </c>
    </row>
    <row r="4908" spans="1:3" x14ac:dyDescent="0.25">
      <c r="A4908" s="1">
        <v>4900</v>
      </c>
      <c r="B4908" s="1" t="str">
        <f>"201406011932"</f>
        <v>201406011932</v>
      </c>
      <c r="C4908" s="1" t="s">
        <v>3</v>
      </c>
    </row>
    <row r="4909" spans="1:3" x14ac:dyDescent="0.25">
      <c r="A4909" s="1">
        <v>4901</v>
      </c>
      <c r="B4909" s="1" t="str">
        <f>"201406011940"</f>
        <v>201406011940</v>
      </c>
      <c r="C4909" s="1" t="s">
        <v>3</v>
      </c>
    </row>
    <row r="4910" spans="1:3" x14ac:dyDescent="0.25">
      <c r="A4910" s="1">
        <v>4902</v>
      </c>
      <c r="B4910" s="1" t="str">
        <f>"201406011954"</f>
        <v>201406011954</v>
      </c>
      <c r="C4910" s="1" t="s">
        <v>3</v>
      </c>
    </row>
    <row r="4911" spans="1:3" x14ac:dyDescent="0.25">
      <c r="A4911" s="1">
        <v>4903</v>
      </c>
      <c r="B4911" s="1" t="str">
        <f>"201406011966"</f>
        <v>201406011966</v>
      </c>
      <c r="C4911" s="1" t="s">
        <v>3</v>
      </c>
    </row>
    <row r="4912" spans="1:3" x14ac:dyDescent="0.25">
      <c r="A4912" s="1">
        <v>4904</v>
      </c>
      <c r="B4912" s="1" t="str">
        <f>"201406011979"</f>
        <v>201406011979</v>
      </c>
      <c r="C4912" s="1" t="s">
        <v>3</v>
      </c>
    </row>
    <row r="4913" spans="1:3" x14ac:dyDescent="0.25">
      <c r="A4913" s="1">
        <v>4905</v>
      </c>
      <c r="B4913" s="1" t="str">
        <f>"201406011994"</f>
        <v>201406011994</v>
      </c>
      <c r="C4913" s="1" t="s">
        <v>3</v>
      </c>
    </row>
    <row r="4914" spans="1:3" x14ac:dyDescent="0.25">
      <c r="A4914" s="1">
        <v>4906</v>
      </c>
      <c r="B4914" s="1" t="str">
        <f>"201406012050"</f>
        <v>201406012050</v>
      </c>
      <c r="C4914" s="1" t="s">
        <v>3</v>
      </c>
    </row>
    <row r="4915" spans="1:3" x14ac:dyDescent="0.25">
      <c r="A4915" s="1">
        <v>4907</v>
      </c>
      <c r="B4915" s="1" t="str">
        <f>"201406012066"</f>
        <v>201406012066</v>
      </c>
      <c r="C4915" s="1" t="s">
        <v>3</v>
      </c>
    </row>
    <row r="4916" spans="1:3" x14ac:dyDescent="0.25">
      <c r="A4916" s="1">
        <v>4908</v>
      </c>
      <c r="B4916" s="1" t="str">
        <f>"201406012112"</f>
        <v>201406012112</v>
      </c>
      <c r="C4916" s="1" t="s">
        <v>3</v>
      </c>
    </row>
    <row r="4917" spans="1:3" x14ac:dyDescent="0.25">
      <c r="A4917" s="1">
        <v>4909</v>
      </c>
      <c r="B4917" s="1" t="str">
        <f>"201406012117"</f>
        <v>201406012117</v>
      </c>
      <c r="C4917" s="1" t="s">
        <v>3</v>
      </c>
    </row>
    <row r="4918" spans="1:3" x14ac:dyDescent="0.25">
      <c r="A4918" s="1">
        <v>4910</v>
      </c>
      <c r="B4918" s="1" t="str">
        <f>"201406012184"</f>
        <v>201406012184</v>
      </c>
      <c r="C4918" s="1" t="s">
        <v>3</v>
      </c>
    </row>
    <row r="4919" spans="1:3" x14ac:dyDescent="0.25">
      <c r="A4919" s="1">
        <v>4911</v>
      </c>
      <c r="B4919" s="1" t="str">
        <f>"201406012218"</f>
        <v>201406012218</v>
      </c>
      <c r="C4919" s="1" t="s">
        <v>3</v>
      </c>
    </row>
    <row r="4920" spans="1:3" x14ac:dyDescent="0.25">
      <c r="A4920" s="1">
        <v>4912</v>
      </c>
      <c r="B4920" s="1" t="str">
        <f>"201406012352"</f>
        <v>201406012352</v>
      </c>
      <c r="C4920" s="1" t="s">
        <v>3</v>
      </c>
    </row>
    <row r="4921" spans="1:3" x14ac:dyDescent="0.25">
      <c r="A4921" s="1">
        <v>4913</v>
      </c>
      <c r="B4921" s="1" t="str">
        <f>"201406012355"</f>
        <v>201406012355</v>
      </c>
      <c r="C4921" s="1" t="s">
        <v>3</v>
      </c>
    </row>
    <row r="4922" spans="1:3" x14ac:dyDescent="0.25">
      <c r="A4922" s="1">
        <v>4914</v>
      </c>
      <c r="B4922" s="1" t="str">
        <f>"201406012378"</f>
        <v>201406012378</v>
      </c>
      <c r="C4922" s="1" t="s">
        <v>3</v>
      </c>
    </row>
    <row r="4923" spans="1:3" x14ac:dyDescent="0.25">
      <c r="A4923" s="1">
        <v>4915</v>
      </c>
      <c r="B4923" s="1" t="str">
        <f>"201406012385"</f>
        <v>201406012385</v>
      </c>
      <c r="C4923" s="1" t="s">
        <v>3</v>
      </c>
    </row>
    <row r="4924" spans="1:3" x14ac:dyDescent="0.25">
      <c r="A4924" s="1">
        <v>4916</v>
      </c>
      <c r="B4924" s="1" t="str">
        <f>"201406012387"</f>
        <v>201406012387</v>
      </c>
      <c r="C4924" s="1" t="s">
        <v>3</v>
      </c>
    </row>
    <row r="4925" spans="1:3" x14ac:dyDescent="0.25">
      <c r="A4925" s="1">
        <v>4917</v>
      </c>
      <c r="B4925" s="1" t="str">
        <f>"201406012453"</f>
        <v>201406012453</v>
      </c>
      <c r="C4925" s="1" t="s">
        <v>3</v>
      </c>
    </row>
    <row r="4926" spans="1:3" x14ac:dyDescent="0.25">
      <c r="A4926" s="1">
        <v>4918</v>
      </c>
      <c r="B4926" s="1" t="str">
        <f>"201406012489"</f>
        <v>201406012489</v>
      </c>
      <c r="C4926" s="1" t="s">
        <v>3</v>
      </c>
    </row>
    <row r="4927" spans="1:3" x14ac:dyDescent="0.25">
      <c r="A4927" s="1">
        <v>4919</v>
      </c>
      <c r="B4927" s="1" t="str">
        <f>"201406012503"</f>
        <v>201406012503</v>
      </c>
      <c r="C4927" s="1" t="s">
        <v>3</v>
      </c>
    </row>
    <row r="4928" spans="1:3" x14ac:dyDescent="0.25">
      <c r="A4928" s="1">
        <v>4920</v>
      </c>
      <c r="B4928" s="1" t="str">
        <f>"201406012507"</f>
        <v>201406012507</v>
      </c>
      <c r="C4928" s="1" t="s">
        <v>3</v>
      </c>
    </row>
    <row r="4929" spans="1:3" x14ac:dyDescent="0.25">
      <c r="A4929" s="1">
        <v>4921</v>
      </c>
      <c r="B4929" s="1" t="str">
        <f>"201406012532"</f>
        <v>201406012532</v>
      </c>
      <c r="C4929" s="1" t="s">
        <v>3</v>
      </c>
    </row>
    <row r="4930" spans="1:3" x14ac:dyDescent="0.25">
      <c r="A4930" s="1">
        <v>4922</v>
      </c>
      <c r="B4930" s="1" t="str">
        <f>"201406012545"</f>
        <v>201406012545</v>
      </c>
      <c r="C4930" s="1" t="s">
        <v>3</v>
      </c>
    </row>
    <row r="4931" spans="1:3" x14ac:dyDescent="0.25">
      <c r="A4931" s="1">
        <v>4923</v>
      </c>
      <c r="B4931" s="1" t="str">
        <f>"201406012591"</f>
        <v>201406012591</v>
      </c>
      <c r="C4931" s="1" t="s">
        <v>3</v>
      </c>
    </row>
    <row r="4932" spans="1:3" x14ac:dyDescent="0.25">
      <c r="A4932" s="1">
        <v>4924</v>
      </c>
      <c r="B4932" s="1" t="str">
        <f>"201406012720"</f>
        <v>201406012720</v>
      </c>
      <c r="C4932" s="1" t="s">
        <v>3</v>
      </c>
    </row>
    <row r="4933" spans="1:3" x14ac:dyDescent="0.25">
      <c r="A4933" s="1">
        <v>4925</v>
      </c>
      <c r="B4933" s="1" t="str">
        <f>"201406012765"</f>
        <v>201406012765</v>
      </c>
      <c r="C4933" s="1" t="s">
        <v>3</v>
      </c>
    </row>
    <row r="4934" spans="1:3" x14ac:dyDescent="0.25">
      <c r="A4934" s="1">
        <v>4926</v>
      </c>
      <c r="B4934" s="1" t="str">
        <f>"201406012813"</f>
        <v>201406012813</v>
      </c>
      <c r="C4934" s="1" t="s">
        <v>3</v>
      </c>
    </row>
    <row r="4935" spans="1:3" x14ac:dyDescent="0.25">
      <c r="A4935" s="1">
        <v>4927</v>
      </c>
      <c r="B4935" s="1" t="str">
        <f>"201406012835"</f>
        <v>201406012835</v>
      </c>
      <c r="C4935" s="1" t="s">
        <v>3</v>
      </c>
    </row>
    <row r="4936" spans="1:3" x14ac:dyDescent="0.25">
      <c r="A4936" s="1">
        <v>4928</v>
      </c>
      <c r="B4936" s="1" t="str">
        <f>"201406012857"</f>
        <v>201406012857</v>
      </c>
      <c r="C4936" s="1" t="s">
        <v>3</v>
      </c>
    </row>
    <row r="4937" spans="1:3" x14ac:dyDescent="0.25">
      <c r="A4937" s="1">
        <v>4929</v>
      </c>
      <c r="B4937" s="1" t="str">
        <f>"201406012987"</f>
        <v>201406012987</v>
      </c>
      <c r="C4937" s="1" t="s">
        <v>3</v>
      </c>
    </row>
    <row r="4938" spans="1:3" x14ac:dyDescent="0.25">
      <c r="A4938" s="1">
        <v>4930</v>
      </c>
      <c r="B4938" s="1" t="str">
        <f>"201406012998"</f>
        <v>201406012998</v>
      </c>
      <c r="C4938" s="1" t="s">
        <v>3</v>
      </c>
    </row>
    <row r="4939" spans="1:3" x14ac:dyDescent="0.25">
      <c r="A4939" s="1">
        <v>4931</v>
      </c>
      <c r="B4939" s="1" t="str">
        <f>"201406013073"</f>
        <v>201406013073</v>
      </c>
      <c r="C4939" s="1" t="s">
        <v>3</v>
      </c>
    </row>
    <row r="4940" spans="1:3" x14ac:dyDescent="0.25">
      <c r="A4940" s="1">
        <v>4932</v>
      </c>
      <c r="B4940" s="1" t="str">
        <f>"201406013101"</f>
        <v>201406013101</v>
      </c>
      <c r="C4940" s="1" t="s">
        <v>3</v>
      </c>
    </row>
    <row r="4941" spans="1:3" x14ac:dyDescent="0.25">
      <c r="A4941" s="1">
        <v>4933</v>
      </c>
      <c r="B4941" s="1" t="str">
        <f>"201406013115"</f>
        <v>201406013115</v>
      </c>
      <c r="C4941" s="1" t="s">
        <v>3</v>
      </c>
    </row>
    <row r="4942" spans="1:3" x14ac:dyDescent="0.25">
      <c r="A4942" s="1">
        <v>4934</v>
      </c>
      <c r="B4942" s="1" t="str">
        <f>"201406013151"</f>
        <v>201406013151</v>
      </c>
      <c r="C4942" s="1" t="s">
        <v>3</v>
      </c>
    </row>
    <row r="4943" spans="1:3" x14ac:dyDescent="0.25">
      <c r="A4943" s="1">
        <v>4935</v>
      </c>
      <c r="B4943" s="1" t="str">
        <f>"201406013176"</f>
        <v>201406013176</v>
      </c>
      <c r="C4943" s="1" t="s">
        <v>3</v>
      </c>
    </row>
    <row r="4944" spans="1:3" x14ac:dyDescent="0.25">
      <c r="A4944" s="1">
        <v>4936</v>
      </c>
      <c r="B4944" s="1" t="str">
        <f>"201406013183"</f>
        <v>201406013183</v>
      </c>
      <c r="C4944" s="1" t="s">
        <v>3</v>
      </c>
    </row>
    <row r="4945" spans="1:3" x14ac:dyDescent="0.25">
      <c r="A4945" s="1">
        <v>4937</v>
      </c>
      <c r="B4945" s="1" t="str">
        <f>"201406013193"</f>
        <v>201406013193</v>
      </c>
      <c r="C4945" s="1" t="s">
        <v>3</v>
      </c>
    </row>
    <row r="4946" spans="1:3" x14ac:dyDescent="0.25">
      <c r="A4946" s="1">
        <v>4938</v>
      </c>
      <c r="B4946" s="1" t="str">
        <f>"201406013201"</f>
        <v>201406013201</v>
      </c>
      <c r="C4946" s="1" t="s">
        <v>3</v>
      </c>
    </row>
    <row r="4947" spans="1:3" x14ac:dyDescent="0.25">
      <c r="A4947" s="1">
        <v>4939</v>
      </c>
      <c r="B4947" s="1" t="str">
        <f>"201406013238"</f>
        <v>201406013238</v>
      </c>
      <c r="C4947" s="1" t="s">
        <v>3</v>
      </c>
    </row>
    <row r="4948" spans="1:3" x14ac:dyDescent="0.25">
      <c r="A4948" s="1">
        <v>4940</v>
      </c>
      <c r="B4948" s="1" t="str">
        <f>"201406013239"</f>
        <v>201406013239</v>
      </c>
      <c r="C4948" s="1" t="s">
        <v>3</v>
      </c>
    </row>
    <row r="4949" spans="1:3" x14ac:dyDescent="0.25">
      <c r="A4949" s="1">
        <v>4941</v>
      </c>
      <c r="B4949" s="1" t="str">
        <f>"201406013284"</f>
        <v>201406013284</v>
      </c>
      <c r="C4949" s="1" t="s">
        <v>3</v>
      </c>
    </row>
    <row r="4950" spans="1:3" x14ac:dyDescent="0.25">
      <c r="A4950" s="1">
        <v>4942</v>
      </c>
      <c r="B4950" s="1" t="str">
        <f>"201406013295"</f>
        <v>201406013295</v>
      </c>
      <c r="C4950" s="1" t="s">
        <v>3</v>
      </c>
    </row>
    <row r="4951" spans="1:3" x14ac:dyDescent="0.25">
      <c r="A4951" s="1">
        <v>4943</v>
      </c>
      <c r="B4951" s="1" t="str">
        <f>"201406013297"</f>
        <v>201406013297</v>
      </c>
      <c r="C4951" s="1" t="s">
        <v>3</v>
      </c>
    </row>
    <row r="4952" spans="1:3" x14ac:dyDescent="0.25">
      <c r="A4952" s="1">
        <v>4944</v>
      </c>
      <c r="B4952" s="1" t="str">
        <f>"201406013319"</f>
        <v>201406013319</v>
      </c>
      <c r="C4952" s="1" t="s">
        <v>3</v>
      </c>
    </row>
    <row r="4953" spans="1:3" x14ac:dyDescent="0.25">
      <c r="A4953" s="1">
        <v>4945</v>
      </c>
      <c r="B4953" s="1" t="str">
        <f>"201406013383"</f>
        <v>201406013383</v>
      </c>
      <c r="C4953" s="1" t="s">
        <v>3</v>
      </c>
    </row>
    <row r="4954" spans="1:3" x14ac:dyDescent="0.25">
      <c r="A4954" s="1">
        <v>4946</v>
      </c>
      <c r="B4954" s="1" t="str">
        <f>"201406013413"</f>
        <v>201406013413</v>
      </c>
      <c r="C4954" s="1" t="s">
        <v>3</v>
      </c>
    </row>
    <row r="4955" spans="1:3" x14ac:dyDescent="0.25">
      <c r="A4955" s="1">
        <v>4947</v>
      </c>
      <c r="B4955" s="1" t="str">
        <f>"201406013420"</f>
        <v>201406013420</v>
      </c>
      <c r="C4955" s="1" t="s">
        <v>3</v>
      </c>
    </row>
    <row r="4956" spans="1:3" x14ac:dyDescent="0.25">
      <c r="A4956" s="1">
        <v>4948</v>
      </c>
      <c r="B4956" s="1" t="str">
        <f>"201406013493"</f>
        <v>201406013493</v>
      </c>
      <c r="C4956" s="1" t="s">
        <v>3</v>
      </c>
    </row>
    <row r="4957" spans="1:3" x14ac:dyDescent="0.25">
      <c r="A4957" s="1">
        <v>4949</v>
      </c>
      <c r="B4957" s="1" t="str">
        <f>"201406013504"</f>
        <v>201406013504</v>
      </c>
      <c r="C4957" s="1" t="s">
        <v>3</v>
      </c>
    </row>
    <row r="4958" spans="1:3" x14ac:dyDescent="0.25">
      <c r="A4958" s="1">
        <v>4950</v>
      </c>
      <c r="B4958" s="1" t="str">
        <f>"201406013511"</f>
        <v>201406013511</v>
      </c>
      <c r="C4958" s="1" t="s">
        <v>3</v>
      </c>
    </row>
    <row r="4959" spans="1:3" x14ac:dyDescent="0.25">
      <c r="A4959" s="1">
        <v>4951</v>
      </c>
      <c r="B4959" s="1" t="str">
        <f>"201406013526"</f>
        <v>201406013526</v>
      </c>
      <c r="C4959" s="1" t="s">
        <v>3</v>
      </c>
    </row>
    <row r="4960" spans="1:3" x14ac:dyDescent="0.25">
      <c r="A4960" s="1">
        <v>4952</v>
      </c>
      <c r="B4960" s="1" t="str">
        <f>"201406013567"</f>
        <v>201406013567</v>
      </c>
      <c r="C4960" s="1" t="s">
        <v>3</v>
      </c>
    </row>
    <row r="4961" spans="1:3" x14ac:dyDescent="0.25">
      <c r="A4961" s="1">
        <v>4953</v>
      </c>
      <c r="B4961" s="1" t="str">
        <f>"201406013598"</f>
        <v>201406013598</v>
      </c>
      <c r="C4961" s="1" t="s">
        <v>3</v>
      </c>
    </row>
    <row r="4962" spans="1:3" x14ac:dyDescent="0.25">
      <c r="A4962" s="1">
        <v>4954</v>
      </c>
      <c r="B4962" s="1" t="str">
        <f>"201406013601"</f>
        <v>201406013601</v>
      </c>
      <c r="C4962" s="1" t="s">
        <v>3</v>
      </c>
    </row>
    <row r="4963" spans="1:3" x14ac:dyDescent="0.25">
      <c r="A4963" s="1">
        <v>4955</v>
      </c>
      <c r="B4963" s="1" t="str">
        <f>"201406013612"</f>
        <v>201406013612</v>
      </c>
      <c r="C4963" s="1" t="s">
        <v>3</v>
      </c>
    </row>
    <row r="4964" spans="1:3" x14ac:dyDescent="0.25">
      <c r="A4964" s="1">
        <v>4956</v>
      </c>
      <c r="B4964" s="1" t="str">
        <f>"201406013646"</f>
        <v>201406013646</v>
      </c>
      <c r="C4964" s="1" t="s">
        <v>3</v>
      </c>
    </row>
    <row r="4965" spans="1:3" x14ac:dyDescent="0.25">
      <c r="A4965" s="1">
        <v>4957</v>
      </c>
      <c r="B4965" s="1" t="str">
        <f>"201406013707"</f>
        <v>201406013707</v>
      </c>
      <c r="C4965" s="1" t="s">
        <v>3</v>
      </c>
    </row>
    <row r="4966" spans="1:3" x14ac:dyDescent="0.25">
      <c r="A4966" s="1">
        <v>4958</v>
      </c>
      <c r="B4966" s="1" t="str">
        <f>"201406013736"</f>
        <v>201406013736</v>
      </c>
      <c r="C4966" s="1" t="s">
        <v>3</v>
      </c>
    </row>
    <row r="4967" spans="1:3" x14ac:dyDescent="0.25">
      <c r="A4967" s="1">
        <v>4959</v>
      </c>
      <c r="B4967" s="1" t="str">
        <f>"201406013776"</f>
        <v>201406013776</v>
      </c>
      <c r="C4967" s="1" t="s">
        <v>3</v>
      </c>
    </row>
    <row r="4968" spans="1:3" x14ac:dyDescent="0.25">
      <c r="A4968" s="1">
        <v>4960</v>
      </c>
      <c r="B4968" s="1" t="str">
        <f>"201406013814"</f>
        <v>201406013814</v>
      </c>
      <c r="C4968" s="1" t="s">
        <v>3</v>
      </c>
    </row>
    <row r="4969" spans="1:3" x14ac:dyDescent="0.25">
      <c r="A4969" s="1">
        <v>4961</v>
      </c>
      <c r="B4969" s="1" t="str">
        <f>"201406013818"</f>
        <v>201406013818</v>
      </c>
      <c r="C4969" s="1" t="s">
        <v>3</v>
      </c>
    </row>
    <row r="4970" spans="1:3" x14ac:dyDescent="0.25">
      <c r="A4970" s="1">
        <v>4962</v>
      </c>
      <c r="B4970" s="1" t="str">
        <f>"201406013833"</f>
        <v>201406013833</v>
      </c>
      <c r="C4970" s="1" t="s">
        <v>3</v>
      </c>
    </row>
    <row r="4971" spans="1:3" x14ac:dyDescent="0.25">
      <c r="A4971" s="1">
        <v>4963</v>
      </c>
      <c r="B4971" s="1" t="str">
        <f>"201406013851"</f>
        <v>201406013851</v>
      </c>
      <c r="C4971" s="1" t="s">
        <v>3</v>
      </c>
    </row>
    <row r="4972" spans="1:3" x14ac:dyDescent="0.25">
      <c r="A4972" s="1">
        <v>4964</v>
      </c>
      <c r="B4972" s="1" t="str">
        <f>"201406013855"</f>
        <v>201406013855</v>
      </c>
      <c r="C4972" s="1" t="s">
        <v>3</v>
      </c>
    </row>
    <row r="4973" spans="1:3" x14ac:dyDescent="0.25">
      <c r="A4973" s="1">
        <v>4965</v>
      </c>
      <c r="B4973" s="1" t="str">
        <f>"201406013857"</f>
        <v>201406013857</v>
      </c>
      <c r="C4973" s="1" t="s">
        <v>3</v>
      </c>
    </row>
    <row r="4974" spans="1:3" x14ac:dyDescent="0.25">
      <c r="A4974" s="1">
        <v>4966</v>
      </c>
      <c r="B4974" s="1" t="str">
        <f>"201406013875"</f>
        <v>201406013875</v>
      </c>
      <c r="C4974" s="1" t="s">
        <v>3</v>
      </c>
    </row>
    <row r="4975" spans="1:3" x14ac:dyDescent="0.25">
      <c r="A4975" s="1">
        <v>4967</v>
      </c>
      <c r="B4975" s="1" t="str">
        <f>"201406013884"</f>
        <v>201406013884</v>
      </c>
      <c r="C4975" s="1" t="s">
        <v>3</v>
      </c>
    </row>
    <row r="4976" spans="1:3" x14ac:dyDescent="0.25">
      <c r="A4976" s="1">
        <v>4968</v>
      </c>
      <c r="B4976" s="1" t="str">
        <f>"201406013920"</f>
        <v>201406013920</v>
      </c>
      <c r="C4976" s="1" t="s">
        <v>3</v>
      </c>
    </row>
    <row r="4977" spans="1:3" x14ac:dyDescent="0.25">
      <c r="A4977" s="1">
        <v>4969</v>
      </c>
      <c r="B4977" s="1" t="str">
        <f>"201406013949"</f>
        <v>201406013949</v>
      </c>
      <c r="C4977" s="1" t="s">
        <v>3</v>
      </c>
    </row>
    <row r="4978" spans="1:3" x14ac:dyDescent="0.25">
      <c r="A4978" s="1">
        <v>4970</v>
      </c>
      <c r="B4978" s="1" t="str">
        <f>"201406013951"</f>
        <v>201406013951</v>
      </c>
      <c r="C4978" s="1" t="s">
        <v>3</v>
      </c>
    </row>
    <row r="4979" spans="1:3" x14ac:dyDescent="0.25">
      <c r="A4979" s="1">
        <v>4971</v>
      </c>
      <c r="B4979" s="1" t="str">
        <f>"201406013990"</f>
        <v>201406013990</v>
      </c>
      <c r="C4979" s="1" t="s">
        <v>3</v>
      </c>
    </row>
    <row r="4980" spans="1:3" x14ac:dyDescent="0.25">
      <c r="A4980" s="1">
        <v>4972</v>
      </c>
      <c r="B4980" s="1" t="str">
        <f>"201406014003"</f>
        <v>201406014003</v>
      </c>
      <c r="C4980" s="1" t="s">
        <v>3</v>
      </c>
    </row>
    <row r="4981" spans="1:3" x14ac:dyDescent="0.25">
      <c r="A4981" s="1">
        <v>4973</v>
      </c>
      <c r="B4981" s="1" t="str">
        <f>"201406014047"</f>
        <v>201406014047</v>
      </c>
      <c r="C4981" s="1" t="s">
        <v>3</v>
      </c>
    </row>
    <row r="4982" spans="1:3" x14ac:dyDescent="0.25">
      <c r="A4982" s="1">
        <v>4974</v>
      </c>
      <c r="B4982" s="1" t="str">
        <f>"201406014054"</f>
        <v>201406014054</v>
      </c>
      <c r="C4982" s="1" t="s">
        <v>3</v>
      </c>
    </row>
    <row r="4983" spans="1:3" x14ac:dyDescent="0.25">
      <c r="A4983" s="1">
        <v>4975</v>
      </c>
      <c r="B4983" s="1" t="str">
        <f>"201406014061"</f>
        <v>201406014061</v>
      </c>
      <c r="C4983" s="1" t="s">
        <v>3</v>
      </c>
    </row>
    <row r="4984" spans="1:3" x14ac:dyDescent="0.25">
      <c r="A4984" s="1">
        <v>4976</v>
      </c>
      <c r="B4984" s="1" t="str">
        <f>"201406014072"</f>
        <v>201406014072</v>
      </c>
      <c r="C4984" s="1" t="s">
        <v>3</v>
      </c>
    </row>
    <row r="4985" spans="1:3" x14ac:dyDescent="0.25">
      <c r="A4985" s="1">
        <v>4977</v>
      </c>
      <c r="B4985" s="1" t="str">
        <f>"201406014093"</f>
        <v>201406014093</v>
      </c>
      <c r="C4985" s="1" t="s">
        <v>3</v>
      </c>
    </row>
    <row r="4986" spans="1:3" x14ac:dyDescent="0.25">
      <c r="A4986" s="1">
        <v>4978</v>
      </c>
      <c r="B4986" s="1" t="str">
        <f>"201406014140"</f>
        <v>201406014140</v>
      </c>
      <c r="C4986" s="1" t="s">
        <v>3</v>
      </c>
    </row>
    <row r="4987" spans="1:3" x14ac:dyDescent="0.25">
      <c r="A4987" s="1">
        <v>4979</v>
      </c>
      <c r="B4987" s="1" t="str">
        <f>"201406014165"</f>
        <v>201406014165</v>
      </c>
      <c r="C4987" s="1" t="s">
        <v>3</v>
      </c>
    </row>
    <row r="4988" spans="1:3" x14ac:dyDescent="0.25">
      <c r="A4988" s="1">
        <v>4980</v>
      </c>
      <c r="B4988" s="1" t="str">
        <f>"201406014170"</f>
        <v>201406014170</v>
      </c>
      <c r="C4988" s="1" t="s">
        <v>3</v>
      </c>
    </row>
    <row r="4989" spans="1:3" x14ac:dyDescent="0.25">
      <c r="A4989" s="1">
        <v>4981</v>
      </c>
      <c r="B4989" s="1" t="str">
        <f>"201406014182"</f>
        <v>201406014182</v>
      </c>
      <c r="C4989" s="1" t="s">
        <v>3</v>
      </c>
    </row>
    <row r="4990" spans="1:3" x14ac:dyDescent="0.25">
      <c r="A4990" s="1">
        <v>4982</v>
      </c>
      <c r="B4990" s="1" t="str">
        <f>"201406014250"</f>
        <v>201406014250</v>
      </c>
      <c r="C4990" s="1" t="s">
        <v>3</v>
      </c>
    </row>
    <row r="4991" spans="1:3" x14ac:dyDescent="0.25">
      <c r="A4991" s="1">
        <v>4983</v>
      </c>
      <c r="B4991" s="1" t="str">
        <f>"201406014271"</f>
        <v>201406014271</v>
      </c>
      <c r="C4991" s="1" t="s">
        <v>3</v>
      </c>
    </row>
    <row r="4992" spans="1:3" x14ac:dyDescent="0.25">
      <c r="A4992" s="1">
        <v>4984</v>
      </c>
      <c r="B4992" s="1" t="str">
        <f>"201406014348"</f>
        <v>201406014348</v>
      </c>
      <c r="C4992" s="1" t="s">
        <v>3</v>
      </c>
    </row>
    <row r="4993" spans="1:3" x14ac:dyDescent="0.25">
      <c r="A4993" s="1">
        <v>4985</v>
      </c>
      <c r="B4993" s="1" t="str">
        <f>"201406014380"</f>
        <v>201406014380</v>
      </c>
      <c r="C4993" s="1" t="s">
        <v>3</v>
      </c>
    </row>
    <row r="4994" spans="1:3" x14ac:dyDescent="0.25">
      <c r="A4994" s="1">
        <v>4986</v>
      </c>
      <c r="B4994" s="1" t="str">
        <f>"201406014405"</f>
        <v>201406014405</v>
      </c>
      <c r="C4994" s="1" t="s">
        <v>3</v>
      </c>
    </row>
    <row r="4995" spans="1:3" x14ac:dyDescent="0.25">
      <c r="A4995" s="1">
        <v>4987</v>
      </c>
      <c r="B4995" s="1" t="str">
        <f>"201406014407"</f>
        <v>201406014407</v>
      </c>
      <c r="C4995" s="1" t="s">
        <v>3</v>
      </c>
    </row>
    <row r="4996" spans="1:3" x14ac:dyDescent="0.25">
      <c r="A4996" s="1">
        <v>4988</v>
      </c>
      <c r="B4996" s="1" t="str">
        <f>"201406014438"</f>
        <v>201406014438</v>
      </c>
      <c r="C4996" s="1" t="s">
        <v>3</v>
      </c>
    </row>
    <row r="4997" spans="1:3" x14ac:dyDescent="0.25">
      <c r="A4997" s="1">
        <v>4989</v>
      </c>
      <c r="B4997" s="1" t="str">
        <f>"201406014467"</f>
        <v>201406014467</v>
      </c>
      <c r="C4997" s="1" t="s">
        <v>3</v>
      </c>
    </row>
    <row r="4998" spans="1:3" x14ac:dyDescent="0.25">
      <c r="A4998" s="1">
        <v>4990</v>
      </c>
      <c r="B4998" s="1" t="str">
        <f>"201406014470"</f>
        <v>201406014470</v>
      </c>
      <c r="C4998" s="1" t="s">
        <v>3</v>
      </c>
    </row>
    <row r="4999" spans="1:3" x14ac:dyDescent="0.25">
      <c r="A4999" s="1">
        <v>4991</v>
      </c>
      <c r="B4999" s="1" t="str">
        <f>"201406014473"</f>
        <v>201406014473</v>
      </c>
      <c r="C4999" s="1" t="s">
        <v>3</v>
      </c>
    </row>
    <row r="5000" spans="1:3" x14ac:dyDescent="0.25">
      <c r="A5000" s="1">
        <v>4992</v>
      </c>
      <c r="B5000" s="1" t="str">
        <f>"201406014597"</f>
        <v>201406014597</v>
      </c>
      <c r="C5000" s="1" t="s">
        <v>3</v>
      </c>
    </row>
    <row r="5001" spans="1:3" x14ac:dyDescent="0.25">
      <c r="A5001" s="1">
        <v>4993</v>
      </c>
      <c r="B5001" s="1" t="str">
        <f>"201406014598"</f>
        <v>201406014598</v>
      </c>
      <c r="C5001" s="1" t="s">
        <v>3</v>
      </c>
    </row>
    <row r="5002" spans="1:3" x14ac:dyDescent="0.25">
      <c r="A5002" s="1">
        <v>4994</v>
      </c>
      <c r="B5002" s="1" t="str">
        <f>"201406014620"</f>
        <v>201406014620</v>
      </c>
      <c r="C5002" s="1" t="s">
        <v>3</v>
      </c>
    </row>
    <row r="5003" spans="1:3" x14ac:dyDescent="0.25">
      <c r="A5003" s="1">
        <v>4995</v>
      </c>
      <c r="B5003" s="1" t="str">
        <f>"201406014667"</f>
        <v>201406014667</v>
      </c>
      <c r="C5003" s="1" t="s">
        <v>3</v>
      </c>
    </row>
    <row r="5004" spans="1:3" x14ac:dyDescent="0.25">
      <c r="A5004" s="1">
        <v>4996</v>
      </c>
      <c r="B5004" s="1" t="str">
        <f>"201406014709"</f>
        <v>201406014709</v>
      </c>
      <c r="C5004" s="1" t="s">
        <v>3</v>
      </c>
    </row>
    <row r="5005" spans="1:3" x14ac:dyDescent="0.25">
      <c r="A5005" s="1">
        <v>4997</v>
      </c>
      <c r="B5005" s="1" t="str">
        <f>"201406014715"</f>
        <v>201406014715</v>
      </c>
      <c r="C5005" s="1" t="s">
        <v>3</v>
      </c>
    </row>
    <row r="5006" spans="1:3" x14ac:dyDescent="0.25">
      <c r="A5006" s="1">
        <v>4998</v>
      </c>
      <c r="B5006" s="1" t="str">
        <f>"201406014741"</f>
        <v>201406014741</v>
      </c>
      <c r="C5006" s="1" t="s">
        <v>3</v>
      </c>
    </row>
    <row r="5007" spans="1:3" x14ac:dyDescent="0.25">
      <c r="A5007" s="1">
        <v>4999</v>
      </c>
      <c r="B5007" s="1" t="str">
        <f>"201406014829"</f>
        <v>201406014829</v>
      </c>
      <c r="C5007" s="1" t="s">
        <v>3</v>
      </c>
    </row>
    <row r="5008" spans="1:3" x14ac:dyDescent="0.25">
      <c r="A5008" s="1">
        <v>5000</v>
      </c>
      <c r="B5008" s="1" t="str">
        <f>"201406014856"</f>
        <v>201406014856</v>
      </c>
      <c r="C5008" s="1" t="s">
        <v>3</v>
      </c>
    </row>
    <row r="5009" spans="1:3" x14ac:dyDescent="0.25">
      <c r="A5009" s="1">
        <v>5001</v>
      </c>
      <c r="B5009" s="1" t="str">
        <f>"201406014858"</f>
        <v>201406014858</v>
      </c>
      <c r="C5009" s="1" t="s">
        <v>3</v>
      </c>
    </row>
    <row r="5010" spans="1:3" x14ac:dyDescent="0.25">
      <c r="A5010" s="1">
        <v>5002</v>
      </c>
      <c r="B5010" s="1" t="str">
        <f>"201406014872"</f>
        <v>201406014872</v>
      </c>
      <c r="C5010" s="1" t="s">
        <v>3</v>
      </c>
    </row>
    <row r="5011" spans="1:3" x14ac:dyDescent="0.25">
      <c r="A5011" s="1">
        <v>5003</v>
      </c>
      <c r="B5011" s="1" t="str">
        <f>"201406014877"</f>
        <v>201406014877</v>
      </c>
      <c r="C5011" s="1" t="s">
        <v>3</v>
      </c>
    </row>
    <row r="5012" spans="1:3" x14ac:dyDescent="0.25">
      <c r="A5012" s="1">
        <v>5004</v>
      </c>
      <c r="B5012" s="1" t="str">
        <f>"201406014943"</f>
        <v>201406014943</v>
      </c>
      <c r="C5012" s="1" t="s">
        <v>3</v>
      </c>
    </row>
    <row r="5013" spans="1:3" x14ac:dyDescent="0.25">
      <c r="A5013" s="1">
        <v>5005</v>
      </c>
      <c r="B5013" s="1" t="str">
        <f>"201406015102"</f>
        <v>201406015102</v>
      </c>
      <c r="C5013" s="1" t="s">
        <v>3</v>
      </c>
    </row>
    <row r="5014" spans="1:3" x14ac:dyDescent="0.25">
      <c r="A5014" s="1">
        <v>5006</v>
      </c>
      <c r="B5014" s="1" t="str">
        <f>"201406015153"</f>
        <v>201406015153</v>
      </c>
      <c r="C5014" s="1" t="s">
        <v>3</v>
      </c>
    </row>
    <row r="5015" spans="1:3" x14ac:dyDescent="0.25">
      <c r="A5015" s="1">
        <v>5007</v>
      </c>
      <c r="B5015" s="1" t="str">
        <f>"201406015165"</f>
        <v>201406015165</v>
      </c>
      <c r="C5015" s="1" t="s">
        <v>3</v>
      </c>
    </row>
    <row r="5016" spans="1:3" x14ac:dyDescent="0.25">
      <c r="A5016" s="1">
        <v>5008</v>
      </c>
      <c r="B5016" s="1" t="str">
        <f>"201406015296"</f>
        <v>201406015296</v>
      </c>
      <c r="C5016" s="1" t="s">
        <v>3</v>
      </c>
    </row>
    <row r="5017" spans="1:3" x14ac:dyDescent="0.25">
      <c r="A5017" s="1">
        <v>5009</v>
      </c>
      <c r="B5017" s="1" t="str">
        <f>"201406015320"</f>
        <v>201406015320</v>
      </c>
      <c r="C5017" s="1" t="s">
        <v>3</v>
      </c>
    </row>
    <row r="5018" spans="1:3" x14ac:dyDescent="0.25">
      <c r="A5018" s="1">
        <v>5010</v>
      </c>
      <c r="B5018" s="1" t="str">
        <f>"201406015381"</f>
        <v>201406015381</v>
      </c>
      <c r="C5018" s="1" t="s">
        <v>3</v>
      </c>
    </row>
    <row r="5019" spans="1:3" x14ac:dyDescent="0.25">
      <c r="A5019" s="1">
        <v>5011</v>
      </c>
      <c r="B5019" s="1" t="str">
        <f>"201406015389"</f>
        <v>201406015389</v>
      </c>
      <c r="C5019" s="1" t="s">
        <v>3</v>
      </c>
    </row>
    <row r="5020" spans="1:3" x14ac:dyDescent="0.25">
      <c r="A5020" s="1">
        <v>5012</v>
      </c>
      <c r="B5020" s="1" t="str">
        <f>"201406015411"</f>
        <v>201406015411</v>
      </c>
      <c r="C5020" s="1" t="s">
        <v>3</v>
      </c>
    </row>
    <row r="5021" spans="1:3" x14ac:dyDescent="0.25">
      <c r="A5021" s="1">
        <v>5013</v>
      </c>
      <c r="B5021" s="1" t="str">
        <f>"201406015423"</f>
        <v>201406015423</v>
      </c>
      <c r="C5021" s="1" t="s">
        <v>3</v>
      </c>
    </row>
    <row r="5022" spans="1:3" x14ac:dyDescent="0.25">
      <c r="A5022" s="1">
        <v>5014</v>
      </c>
      <c r="B5022" s="1" t="str">
        <f>"201406015458"</f>
        <v>201406015458</v>
      </c>
      <c r="C5022" s="1" t="s">
        <v>3</v>
      </c>
    </row>
    <row r="5023" spans="1:3" x14ac:dyDescent="0.25">
      <c r="A5023" s="1">
        <v>5015</v>
      </c>
      <c r="B5023" s="1" t="str">
        <f>"201406015459"</f>
        <v>201406015459</v>
      </c>
      <c r="C5023" s="1" t="s">
        <v>3</v>
      </c>
    </row>
    <row r="5024" spans="1:3" x14ac:dyDescent="0.25">
      <c r="A5024" s="1">
        <v>5016</v>
      </c>
      <c r="B5024" s="1" t="str">
        <f>"201406015470"</f>
        <v>201406015470</v>
      </c>
      <c r="C5024" s="1" t="s">
        <v>3</v>
      </c>
    </row>
    <row r="5025" spans="1:3" x14ac:dyDescent="0.25">
      <c r="A5025" s="1">
        <v>5017</v>
      </c>
      <c r="B5025" s="1" t="str">
        <f>"201406015493"</f>
        <v>201406015493</v>
      </c>
      <c r="C5025" s="1" t="s">
        <v>3</v>
      </c>
    </row>
    <row r="5026" spans="1:3" x14ac:dyDescent="0.25">
      <c r="A5026" s="1">
        <v>5018</v>
      </c>
      <c r="B5026" s="1" t="str">
        <f>"201406015506"</f>
        <v>201406015506</v>
      </c>
      <c r="C5026" s="1" t="s">
        <v>3</v>
      </c>
    </row>
    <row r="5027" spans="1:3" x14ac:dyDescent="0.25">
      <c r="A5027" s="1">
        <v>5019</v>
      </c>
      <c r="B5027" s="1" t="str">
        <f>"201406015576"</f>
        <v>201406015576</v>
      </c>
      <c r="C5027" s="1" t="s">
        <v>3</v>
      </c>
    </row>
    <row r="5028" spans="1:3" x14ac:dyDescent="0.25">
      <c r="A5028" s="1">
        <v>5020</v>
      </c>
      <c r="B5028" s="1" t="str">
        <f>"201406015757"</f>
        <v>201406015757</v>
      </c>
      <c r="C5028" s="1" t="s">
        <v>3</v>
      </c>
    </row>
    <row r="5029" spans="1:3" x14ac:dyDescent="0.25">
      <c r="A5029" s="1">
        <v>5021</v>
      </c>
      <c r="B5029" s="1" t="str">
        <f>"201406015758"</f>
        <v>201406015758</v>
      </c>
      <c r="C5029" s="1" t="s">
        <v>3</v>
      </c>
    </row>
    <row r="5030" spans="1:3" x14ac:dyDescent="0.25">
      <c r="A5030" s="1">
        <v>5022</v>
      </c>
      <c r="B5030" s="1" t="str">
        <f>"201406015794"</f>
        <v>201406015794</v>
      </c>
      <c r="C5030" s="1" t="s">
        <v>3</v>
      </c>
    </row>
    <row r="5031" spans="1:3" x14ac:dyDescent="0.25">
      <c r="A5031" s="1">
        <v>5023</v>
      </c>
      <c r="B5031" s="1" t="str">
        <f>"201406015819"</f>
        <v>201406015819</v>
      </c>
      <c r="C5031" s="1" t="s">
        <v>3</v>
      </c>
    </row>
    <row r="5032" spans="1:3" x14ac:dyDescent="0.25">
      <c r="A5032" s="1">
        <v>5024</v>
      </c>
      <c r="B5032" s="1" t="str">
        <f>"201406015870"</f>
        <v>201406015870</v>
      </c>
      <c r="C5032" s="1" t="s">
        <v>3</v>
      </c>
    </row>
    <row r="5033" spans="1:3" x14ac:dyDescent="0.25">
      <c r="A5033" s="1">
        <v>5025</v>
      </c>
      <c r="B5033" s="1" t="str">
        <f>"201406015901"</f>
        <v>201406015901</v>
      </c>
      <c r="C5033" s="1" t="s">
        <v>3</v>
      </c>
    </row>
    <row r="5034" spans="1:3" x14ac:dyDescent="0.25">
      <c r="A5034" s="1">
        <v>5026</v>
      </c>
      <c r="B5034" s="1" t="str">
        <f>"201406015993"</f>
        <v>201406015993</v>
      </c>
      <c r="C5034" s="1" t="s">
        <v>3</v>
      </c>
    </row>
    <row r="5035" spans="1:3" x14ac:dyDescent="0.25">
      <c r="A5035" s="1">
        <v>5027</v>
      </c>
      <c r="B5035" s="1" t="str">
        <f>"201406015995"</f>
        <v>201406015995</v>
      </c>
      <c r="C5035" s="1" t="s">
        <v>3</v>
      </c>
    </row>
    <row r="5036" spans="1:3" x14ac:dyDescent="0.25">
      <c r="A5036" s="1">
        <v>5028</v>
      </c>
      <c r="B5036" s="1" t="str">
        <f>"201406016029"</f>
        <v>201406016029</v>
      </c>
      <c r="C5036" s="1" t="s">
        <v>3</v>
      </c>
    </row>
    <row r="5037" spans="1:3" x14ac:dyDescent="0.25">
      <c r="A5037" s="1">
        <v>5029</v>
      </c>
      <c r="B5037" s="1" t="str">
        <f>"201406016038"</f>
        <v>201406016038</v>
      </c>
      <c r="C5037" s="1" t="s">
        <v>3</v>
      </c>
    </row>
    <row r="5038" spans="1:3" x14ac:dyDescent="0.25">
      <c r="A5038" s="1">
        <v>5030</v>
      </c>
      <c r="B5038" s="1" t="str">
        <f>"201406016048"</f>
        <v>201406016048</v>
      </c>
      <c r="C5038" s="1" t="s">
        <v>3</v>
      </c>
    </row>
    <row r="5039" spans="1:3" x14ac:dyDescent="0.25">
      <c r="A5039" s="1">
        <v>5031</v>
      </c>
      <c r="B5039" s="1" t="str">
        <f>"201406016059"</f>
        <v>201406016059</v>
      </c>
      <c r="C5039" s="1" t="s">
        <v>3</v>
      </c>
    </row>
    <row r="5040" spans="1:3" x14ac:dyDescent="0.25">
      <c r="A5040" s="1">
        <v>5032</v>
      </c>
      <c r="B5040" s="1" t="str">
        <f>"201406016108"</f>
        <v>201406016108</v>
      </c>
      <c r="C5040" s="1" t="s">
        <v>3</v>
      </c>
    </row>
    <row r="5041" spans="1:3" x14ac:dyDescent="0.25">
      <c r="A5041" s="1">
        <v>5033</v>
      </c>
      <c r="B5041" s="1" t="str">
        <f>"201406016144"</f>
        <v>201406016144</v>
      </c>
      <c r="C5041" s="1" t="s">
        <v>3</v>
      </c>
    </row>
    <row r="5042" spans="1:3" x14ac:dyDescent="0.25">
      <c r="A5042" s="1">
        <v>5034</v>
      </c>
      <c r="B5042" s="1" t="str">
        <f>"201406016151"</f>
        <v>201406016151</v>
      </c>
      <c r="C5042" s="1" t="s">
        <v>3</v>
      </c>
    </row>
    <row r="5043" spans="1:3" x14ac:dyDescent="0.25">
      <c r="A5043" s="1">
        <v>5035</v>
      </c>
      <c r="B5043" s="1" t="str">
        <f>"201406016164"</f>
        <v>201406016164</v>
      </c>
      <c r="C5043" s="1" t="s">
        <v>3</v>
      </c>
    </row>
    <row r="5044" spans="1:3" x14ac:dyDescent="0.25">
      <c r="A5044" s="1">
        <v>5036</v>
      </c>
      <c r="B5044" s="1" t="str">
        <f>"201406016205"</f>
        <v>201406016205</v>
      </c>
      <c r="C5044" s="1" t="s">
        <v>3</v>
      </c>
    </row>
    <row r="5045" spans="1:3" x14ac:dyDescent="0.25">
      <c r="A5045" s="1">
        <v>5037</v>
      </c>
      <c r="B5045" s="1" t="str">
        <f>"201406016222"</f>
        <v>201406016222</v>
      </c>
      <c r="C5045" s="1" t="s">
        <v>3</v>
      </c>
    </row>
    <row r="5046" spans="1:3" x14ac:dyDescent="0.25">
      <c r="A5046" s="1">
        <v>5038</v>
      </c>
      <c r="B5046" s="1" t="str">
        <f>"201406016250"</f>
        <v>201406016250</v>
      </c>
      <c r="C5046" s="1" t="s">
        <v>3</v>
      </c>
    </row>
    <row r="5047" spans="1:3" x14ac:dyDescent="0.25">
      <c r="A5047" s="1">
        <v>5039</v>
      </c>
      <c r="B5047" s="1" t="str">
        <f>"201406016256"</f>
        <v>201406016256</v>
      </c>
      <c r="C5047" s="1" t="s">
        <v>3</v>
      </c>
    </row>
    <row r="5048" spans="1:3" x14ac:dyDescent="0.25">
      <c r="A5048" s="1">
        <v>5040</v>
      </c>
      <c r="B5048" s="1" t="str">
        <f>"201406016283"</f>
        <v>201406016283</v>
      </c>
      <c r="C5048" s="1" t="s">
        <v>3</v>
      </c>
    </row>
    <row r="5049" spans="1:3" x14ac:dyDescent="0.25">
      <c r="A5049" s="1">
        <v>5041</v>
      </c>
      <c r="B5049" s="1" t="str">
        <f>"201406016323"</f>
        <v>201406016323</v>
      </c>
      <c r="C5049" s="1" t="s">
        <v>3</v>
      </c>
    </row>
    <row r="5050" spans="1:3" x14ac:dyDescent="0.25">
      <c r="A5050" s="1">
        <v>5042</v>
      </c>
      <c r="B5050" s="1" t="str">
        <f>"201406016383"</f>
        <v>201406016383</v>
      </c>
      <c r="C5050" s="1" t="s">
        <v>3</v>
      </c>
    </row>
    <row r="5051" spans="1:3" x14ac:dyDescent="0.25">
      <c r="A5051" s="1">
        <v>5043</v>
      </c>
      <c r="B5051" s="1" t="str">
        <f>"201406016648"</f>
        <v>201406016648</v>
      </c>
      <c r="C5051" s="1" t="s">
        <v>3</v>
      </c>
    </row>
    <row r="5052" spans="1:3" x14ac:dyDescent="0.25">
      <c r="A5052" s="1">
        <v>5044</v>
      </c>
      <c r="B5052" s="1" t="str">
        <f>"201406017162"</f>
        <v>201406017162</v>
      </c>
      <c r="C5052" s="1" t="s">
        <v>3</v>
      </c>
    </row>
    <row r="5053" spans="1:3" x14ac:dyDescent="0.25">
      <c r="A5053" s="1">
        <v>5045</v>
      </c>
      <c r="B5053" s="1" t="str">
        <f>"201406017210"</f>
        <v>201406017210</v>
      </c>
      <c r="C5053" s="1" t="s">
        <v>3</v>
      </c>
    </row>
    <row r="5054" spans="1:3" x14ac:dyDescent="0.25">
      <c r="A5054" s="1">
        <v>5046</v>
      </c>
      <c r="B5054" s="1" t="str">
        <f>"201406017301"</f>
        <v>201406017301</v>
      </c>
      <c r="C5054" s="1" t="s">
        <v>3</v>
      </c>
    </row>
    <row r="5055" spans="1:3" x14ac:dyDescent="0.25">
      <c r="A5055" s="1">
        <v>5047</v>
      </c>
      <c r="B5055" s="1" t="str">
        <f>"201406017427"</f>
        <v>201406017427</v>
      </c>
      <c r="C5055" s="1" t="s">
        <v>3</v>
      </c>
    </row>
    <row r="5056" spans="1:3" x14ac:dyDescent="0.25">
      <c r="A5056" s="1">
        <v>5048</v>
      </c>
      <c r="B5056" s="1" t="str">
        <f>"201406017467"</f>
        <v>201406017467</v>
      </c>
      <c r="C5056" s="1" t="s">
        <v>3</v>
      </c>
    </row>
    <row r="5057" spans="1:3" x14ac:dyDescent="0.25">
      <c r="A5057" s="1">
        <v>5049</v>
      </c>
      <c r="B5057" s="1" t="str">
        <f>"201406017496"</f>
        <v>201406017496</v>
      </c>
      <c r="C5057" s="1" t="s">
        <v>3</v>
      </c>
    </row>
    <row r="5058" spans="1:3" x14ac:dyDescent="0.25">
      <c r="A5058" s="1">
        <v>5050</v>
      </c>
      <c r="B5058" s="1" t="str">
        <f>"201406017648"</f>
        <v>201406017648</v>
      </c>
      <c r="C5058" s="1" t="s">
        <v>3</v>
      </c>
    </row>
    <row r="5059" spans="1:3" x14ac:dyDescent="0.25">
      <c r="A5059" s="1">
        <v>5051</v>
      </c>
      <c r="B5059" s="1" t="str">
        <f>"201406017797"</f>
        <v>201406017797</v>
      </c>
      <c r="C5059" s="1" t="s">
        <v>3</v>
      </c>
    </row>
    <row r="5060" spans="1:3" x14ac:dyDescent="0.25">
      <c r="A5060" s="1">
        <v>5052</v>
      </c>
      <c r="B5060" s="1" t="str">
        <f>"201406017818"</f>
        <v>201406017818</v>
      </c>
      <c r="C5060" s="1" t="s">
        <v>3</v>
      </c>
    </row>
    <row r="5061" spans="1:3" x14ac:dyDescent="0.25">
      <c r="A5061" s="1">
        <v>5053</v>
      </c>
      <c r="B5061" s="1" t="str">
        <f>"201406017831"</f>
        <v>201406017831</v>
      </c>
      <c r="C5061" s="1" t="s">
        <v>3</v>
      </c>
    </row>
    <row r="5062" spans="1:3" x14ac:dyDescent="0.25">
      <c r="A5062" s="1">
        <v>5054</v>
      </c>
      <c r="B5062" s="1" t="str">
        <f>"201406017841"</f>
        <v>201406017841</v>
      </c>
      <c r="C5062" s="1" t="s">
        <v>3</v>
      </c>
    </row>
    <row r="5063" spans="1:3" x14ac:dyDescent="0.25">
      <c r="A5063" s="1">
        <v>5055</v>
      </c>
      <c r="B5063" s="1" t="str">
        <f>"201406017895"</f>
        <v>201406017895</v>
      </c>
      <c r="C5063" s="1" t="s">
        <v>3</v>
      </c>
    </row>
    <row r="5064" spans="1:3" x14ac:dyDescent="0.25">
      <c r="A5064" s="1">
        <v>5056</v>
      </c>
      <c r="B5064" s="1" t="str">
        <f>"201406017913"</f>
        <v>201406017913</v>
      </c>
      <c r="C5064" s="1" t="s">
        <v>3</v>
      </c>
    </row>
    <row r="5065" spans="1:3" x14ac:dyDescent="0.25">
      <c r="A5065" s="1">
        <v>5057</v>
      </c>
      <c r="B5065" s="1" t="str">
        <f>"201406017952"</f>
        <v>201406017952</v>
      </c>
      <c r="C5065" s="1" t="s">
        <v>3</v>
      </c>
    </row>
    <row r="5066" spans="1:3" x14ac:dyDescent="0.25">
      <c r="A5066" s="1">
        <v>5058</v>
      </c>
      <c r="B5066" s="1" t="str">
        <f>"201406018032"</f>
        <v>201406018032</v>
      </c>
      <c r="C5066" s="1" t="s">
        <v>3</v>
      </c>
    </row>
    <row r="5067" spans="1:3" x14ac:dyDescent="0.25">
      <c r="A5067" s="1">
        <v>5059</v>
      </c>
      <c r="B5067" s="1" t="str">
        <f>"201406018038"</f>
        <v>201406018038</v>
      </c>
      <c r="C5067" s="1" t="s">
        <v>3</v>
      </c>
    </row>
    <row r="5068" spans="1:3" x14ac:dyDescent="0.25">
      <c r="A5068" s="1">
        <v>5060</v>
      </c>
      <c r="B5068" s="1" t="str">
        <f>"201406018058"</f>
        <v>201406018058</v>
      </c>
      <c r="C5068" s="1" t="s">
        <v>3</v>
      </c>
    </row>
    <row r="5069" spans="1:3" x14ac:dyDescent="0.25">
      <c r="A5069" s="1">
        <v>5061</v>
      </c>
      <c r="B5069" s="1" t="str">
        <f>"201406018104"</f>
        <v>201406018104</v>
      </c>
      <c r="C5069" s="1" t="s">
        <v>3</v>
      </c>
    </row>
    <row r="5070" spans="1:3" x14ac:dyDescent="0.25">
      <c r="A5070" s="1">
        <v>5062</v>
      </c>
      <c r="B5070" s="1" t="str">
        <f>"201406018123"</f>
        <v>201406018123</v>
      </c>
      <c r="C5070" s="1" t="s">
        <v>3</v>
      </c>
    </row>
    <row r="5071" spans="1:3" x14ac:dyDescent="0.25">
      <c r="A5071" s="1">
        <v>5063</v>
      </c>
      <c r="B5071" s="1" t="str">
        <f>"201406018393"</f>
        <v>201406018393</v>
      </c>
      <c r="C5071" s="1" t="s">
        <v>3</v>
      </c>
    </row>
    <row r="5072" spans="1:3" x14ac:dyDescent="0.25">
      <c r="A5072" s="1">
        <v>5064</v>
      </c>
      <c r="B5072" s="1" t="str">
        <f>"201406018436"</f>
        <v>201406018436</v>
      </c>
      <c r="C5072" s="1" t="s">
        <v>3</v>
      </c>
    </row>
    <row r="5073" spans="1:3" x14ac:dyDescent="0.25">
      <c r="A5073" s="1">
        <v>5065</v>
      </c>
      <c r="B5073" s="1" t="str">
        <f>"201406018527"</f>
        <v>201406018527</v>
      </c>
      <c r="C5073" s="1" t="s">
        <v>3</v>
      </c>
    </row>
    <row r="5074" spans="1:3" x14ac:dyDescent="0.25">
      <c r="A5074" s="1">
        <v>5066</v>
      </c>
      <c r="B5074" s="1" t="str">
        <f>"201406018607"</f>
        <v>201406018607</v>
      </c>
      <c r="C5074" s="1" t="s">
        <v>3</v>
      </c>
    </row>
    <row r="5075" spans="1:3" x14ac:dyDescent="0.25">
      <c r="A5075" s="1">
        <v>5067</v>
      </c>
      <c r="B5075" s="1" t="str">
        <f>"201406018617"</f>
        <v>201406018617</v>
      </c>
      <c r="C5075" s="1" t="s">
        <v>3</v>
      </c>
    </row>
    <row r="5076" spans="1:3" x14ac:dyDescent="0.25">
      <c r="A5076" s="1">
        <v>5068</v>
      </c>
      <c r="B5076" s="1" t="str">
        <f>"201406018663"</f>
        <v>201406018663</v>
      </c>
      <c r="C5076" s="1" t="s">
        <v>3</v>
      </c>
    </row>
    <row r="5077" spans="1:3" x14ac:dyDescent="0.25">
      <c r="A5077" s="1">
        <v>5069</v>
      </c>
      <c r="B5077" s="1" t="str">
        <f>"201406018666"</f>
        <v>201406018666</v>
      </c>
      <c r="C5077" s="1" t="s">
        <v>3</v>
      </c>
    </row>
    <row r="5078" spans="1:3" x14ac:dyDescent="0.25">
      <c r="A5078" s="1">
        <v>5070</v>
      </c>
      <c r="B5078" s="1" t="str">
        <f>"201406018749"</f>
        <v>201406018749</v>
      </c>
      <c r="C5078" s="1" t="s">
        <v>3</v>
      </c>
    </row>
    <row r="5079" spans="1:3" x14ac:dyDescent="0.25">
      <c r="A5079" s="1">
        <v>5071</v>
      </c>
      <c r="B5079" s="1" t="str">
        <f>"201406018755"</f>
        <v>201406018755</v>
      </c>
      <c r="C5079" s="1" t="s">
        <v>3</v>
      </c>
    </row>
    <row r="5080" spans="1:3" x14ac:dyDescent="0.25">
      <c r="A5080" s="1">
        <v>5072</v>
      </c>
      <c r="B5080" s="1" t="str">
        <f>"201406018762"</f>
        <v>201406018762</v>
      </c>
      <c r="C5080" s="1" t="s">
        <v>3</v>
      </c>
    </row>
    <row r="5081" spans="1:3" x14ac:dyDescent="0.25">
      <c r="A5081" s="1">
        <v>5073</v>
      </c>
      <c r="B5081" s="1" t="str">
        <f>"201406018784"</f>
        <v>201406018784</v>
      </c>
      <c r="C5081" s="1" t="s">
        <v>3</v>
      </c>
    </row>
    <row r="5082" spans="1:3" x14ac:dyDescent="0.25">
      <c r="A5082" s="1">
        <v>5074</v>
      </c>
      <c r="B5082" s="1" t="str">
        <f>"201406018829"</f>
        <v>201406018829</v>
      </c>
      <c r="C5082" s="1" t="s">
        <v>3</v>
      </c>
    </row>
    <row r="5083" spans="1:3" x14ac:dyDescent="0.25">
      <c r="A5083" s="1">
        <v>5075</v>
      </c>
      <c r="B5083" s="1" t="str">
        <f>"201406018847"</f>
        <v>201406018847</v>
      </c>
      <c r="C5083" s="1" t="s">
        <v>3</v>
      </c>
    </row>
    <row r="5084" spans="1:3" x14ac:dyDescent="0.25">
      <c r="A5084" s="1">
        <v>5076</v>
      </c>
      <c r="B5084" s="1" t="str">
        <f>"201406018860"</f>
        <v>201406018860</v>
      </c>
      <c r="C5084" s="1" t="s">
        <v>3</v>
      </c>
    </row>
    <row r="5085" spans="1:3" x14ac:dyDescent="0.25">
      <c r="A5085" s="1">
        <v>5077</v>
      </c>
      <c r="B5085" s="1" t="str">
        <f>"201406018866"</f>
        <v>201406018866</v>
      </c>
      <c r="C5085" s="1" t="s">
        <v>3</v>
      </c>
    </row>
    <row r="5086" spans="1:3" x14ac:dyDescent="0.25">
      <c r="A5086" s="1">
        <v>5078</v>
      </c>
      <c r="B5086" s="1" t="str">
        <f>"201406018878"</f>
        <v>201406018878</v>
      </c>
      <c r="C5086" s="1" t="s">
        <v>3</v>
      </c>
    </row>
    <row r="5087" spans="1:3" x14ac:dyDescent="0.25">
      <c r="A5087" s="1">
        <v>5079</v>
      </c>
      <c r="B5087" s="1" t="str">
        <f>"201406018934"</f>
        <v>201406018934</v>
      </c>
      <c r="C5087" s="1" t="s">
        <v>3</v>
      </c>
    </row>
    <row r="5088" spans="1:3" x14ac:dyDescent="0.25">
      <c r="A5088" s="1">
        <v>5080</v>
      </c>
      <c r="B5088" s="1" t="str">
        <f>"201406019056"</f>
        <v>201406019056</v>
      </c>
      <c r="C5088" s="1" t="s">
        <v>3</v>
      </c>
    </row>
    <row r="5089" spans="1:3" x14ac:dyDescent="0.25">
      <c r="A5089" s="1">
        <v>5081</v>
      </c>
      <c r="B5089" s="1" t="str">
        <f>"201406019083"</f>
        <v>201406019083</v>
      </c>
      <c r="C5089" s="1" t="s">
        <v>3</v>
      </c>
    </row>
    <row r="5090" spans="1:3" x14ac:dyDescent="0.25">
      <c r="A5090" s="1">
        <v>5082</v>
      </c>
      <c r="B5090" s="1" t="str">
        <f>"201406019143"</f>
        <v>201406019143</v>
      </c>
      <c r="C5090" s="1" t="s">
        <v>3</v>
      </c>
    </row>
    <row r="5091" spans="1:3" x14ac:dyDescent="0.25">
      <c r="A5091" s="1">
        <v>5083</v>
      </c>
      <c r="B5091" s="1" t="str">
        <f>"201407000224"</f>
        <v>201407000224</v>
      </c>
      <c r="C5091" s="1" t="s">
        <v>3</v>
      </c>
    </row>
    <row r="5092" spans="1:3" x14ac:dyDescent="0.25">
      <c r="A5092" s="1">
        <v>5084</v>
      </c>
      <c r="B5092" s="1" t="str">
        <f>"201407000272"</f>
        <v>201407000272</v>
      </c>
      <c r="C5092" s="1" t="s">
        <v>3</v>
      </c>
    </row>
    <row r="5093" spans="1:3" x14ac:dyDescent="0.25">
      <c r="A5093" s="1">
        <v>5085</v>
      </c>
      <c r="B5093" s="1" t="str">
        <f>"201408000054"</f>
        <v>201408000054</v>
      </c>
      <c r="C5093" s="1" t="s">
        <v>3</v>
      </c>
    </row>
    <row r="5094" spans="1:3" x14ac:dyDescent="0.25">
      <c r="A5094" s="1">
        <v>5086</v>
      </c>
      <c r="B5094" s="1" t="str">
        <f>"201408000135"</f>
        <v>201408000135</v>
      </c>
      <c r="C5094" s="1" t="s">
        <v>3</v>
      </c>
    </row>
    <row r="5095" spans="1:3" x14ac:dyDescent="0.25">
      <c r="A5095" s="1">
        <v>5087</v>
      </c>
      <c r="B5095" s="1" t="str">
        <f>"201408000268"</f>
        <v>201408000268</v>
      </c>
      <c r="C5095" s="1" t="s">
        <v>3</v>
      </c>
    </row>
    <row r="5096" spans="1:3" x14ac:dyDescent="0.25">
      <c r="A5096" s="1">
        <v>5088</v>
      </c>
      <c r="B5096" s="1" t="str">
        <f>"201409000055"</f>
        <v>201409000055</v>
      </c>
      <c r="C5096" s="1" t="s">
        <v>3</v>
      </c>
    </row>
    <row r="5097" spans="1:3" x14ac:dyDescent="0.25">
      <c r="A5097" s="1">
        <v>5089</v>
      </c>
      <c r="B5097" s="1" t="str">
        <f>"201409000313"</f>
        <v>201409000313</v>
      </c>
      <c r="C5097" s="1" t="s">
        <v>3</v>
      </c>
    </row>
    <row r="5098" spans="1:3" x14ac:dyDescent="0.25">
      <c r="A5098" s="1">
        <v>5090</v>
      </c>
      <c r="B5098" s="1" t="str">
        <f>"201409000357"</f>
        <v>201409000357</v>
      </c>
      <c r="C5098" s="1" t="s">
        <v>3</v>
      </c>
    </row>
    <row r="5099" spans="1:3" x14ac:dyDescent="0.25">
      <c r="A5099" s="1">
        <v>5091</v>
      </c>
      <c r="B5099" s="1" t="str">
        <f>"201409000410"</f>
        <v>201409000410</v>
      </c>
      <c r="C5099" s="1" t="s">
        <v>3</v>
      </c>
    </row>
    <row r="5100" spans="1:3" x14ac:dyDescent="0.25">
      <c r="A5100" s="1">
        <v>5092</v>
      </c>
      <c r="B5100" s="1" t="str">
        <f>"201409000460"</f>
        <v>201409000460</v>
      </c>
      <c r="C5100" s="1" t="s">
        <v>3</v>
      </c>
    </row>
    <row r="5101" spans="1:3" x14ac:dyDescent="0.25">
      <c r="A5101" s="1">
        <v>5093</v>
      </c>
      <c r="B5101" s="1" t="str">
        <f>"201409000797"</f>
        <v>201409000797</v>
      </c>
      <c r="C5101" s="1" t="s">
        <v>3</v>
      </c>
    </row>
    <row r="5102" spans="1:3" x14ac:dyDescent="0.25">
      <c r="A5102" s="1">
        <v>5094</v>
      </c>
      <c r="B5102" s="1" t="str">
        <f>"201409000834"</f>
        <v>201409000834</v>
      </c>
      <c r="C5102" s="1" t="s">
        <v>3</v>
      </c>
    </row>
    <row r="5103" spans="1:3" x14ac:dyDescent="0.25">
      <c r="A5103" s="1">
        <v>5095</v>
      </c>
      <c r="B5103" s="1" t="str">
        <f>"201409000907"</f>
        <v>201409000907</v>
      </c>
      <c r="C5103" s="1" t="s">
        <v>3</v>
      </c>
    </row>
    <row r="5104" spans="1:3" x14ac:dyDescent="0.25">
      <c r="A5104" s="1">
        <v>5096</v>
      </c>
      <c r="B5104" s="1" t="str">
        <f>"201409001019"</f>
        <v>201409001019</v>
      </c>
      <c r="C5104" s="1" t="s">
        <v>3</v>
      </c>
    </row>
    <row r="5105" spans="1:3" x14ac:dyDescent="0.25">
      <c r="A5105" s="1">
        <v>5097</v>
      </c>
      <c r="B5105" s="1" t="str">
        <f>"201409001068"</f>
        <v>201409001068</v>
      </c>
      <c r="C5105" s="1" t="s">
        <v>3</v>
      </c>
    </row>
    <row r="5106" spans="1:3" x14ac:dyDescent="0.25">
      <c r="A5106" s="1">
        <v>5098</v>
      </c>
      <c r="B5106" s="1" t="str">
        <f>"201409001112"</f>
        <v>201409001112</v>
      </c>
      <c r="C5106" s="1" t="s">
        <v>3</v>
      </c>
    </row>
    <row r="5107" spans="1:3" x14ac:dyDescent="0.25">
      <c r="A5107" s="1">
        <v>5099</v>
      </c>
      <c r="B5107" s="1" t="str">
        <f>"201409001422"</f>
        <v>201409001422</v>
      </c>
      <c r="C5107" s="1" t="s">
        <v>3</v>
      </c>
    </row>
    <row r="5108" spans="1:3" x14ac:dyDescent="0.25">
      <c r="A5108" s="1">
        <v>5100</v>
      </c>
      <c r="B5108" s="1" t="str">
        <f>"201409001512"</f>
        <v>201409001512</v>
      </c>
      <c r="C5108" s="1" t="s">
        <v>3</v>
      </c>
    </row>
    <row r="5109" spans="1:3" x14ac:dyDescent="0.25">
      <c r="A5109" s="1">
        <v>5101</v>
      </c>
      <c r="B5109" s="1" t="str">
        <f>"201409001685"</f>
        <v>201409001685</v>
      </c>
      <c r="C5109" s="1" t="s">
        <v>3</v>
      </c>
    </row>
    <row r="5110" spans="1:3" x14ac:dyDescent="0.25">
      <c r="A5110" s="1">
        <v>5102</v>
      </c>
      <c r="B5110" s="1" t="str">
        <f>"201409001774"</f>
        <v>201409001774</v>
      </c>
      <c r="C5110" s="1" t="s">
        <v>3</v>
      </c>
    </row>
    <row r="5111" spans="1:3" x14ac:dyDescent="0.25">
      <c r="A5111" s="1">
        <v>5103</v>
      </c>
      <c r="B5111" s="1" t="str">
        <f>"201409001873"</f>
        <v>201409001873</v>
      </c>
      <c r="C5111" s="1" t="s">
        <v>3</v>
      </c>
    </row>
    <row r="5112" spans="1:3" x14ac:dyDescent="0.25">
      <c r="A5112" s="1">
        <v>5104</v>
      </c>
      <c r="B5112" s="1" t="str">
        <f>"201409001925"</f>
        <v>201409001925</v>
      </c>
      <c r="C5112" s="1" t="s">
        <v>3</v>
      </c>
    </row>
    <row r="5113" spans="1:3" x14ac:dyDescent="0.25">
      <c r="A5113" s="1">
        <v>5105</v>
      </c>
      <c r="B5113" s="1" t="str">
        <f>"201409001946"</f>
        <v>201409001946</v>
      </c>
      <c r="C5113" s="1" t="s">
        <v>3</v>
      </c>
    </row>
    <row r="5114" spans="1:3" x14ac:dyDescent="0.25">
      <c r="A5114" s="1">
        <v>5106</v>
      </c>
      <c r="B5114" s="1" t="str">
        <f>"201409002266"</f>
        <v>201409002266</v>
      </c>
      <c r="C5114" s="1" t="s">
        <v>3</v>
      </c>
    </row>
    <row r="5115" spans="1:3" x14ac:dyDescent="0.25">
      <c r="A5115" s="1">
        <v>5107</v>
      </c>
      <c r="B5115" s="1" t="str">
        <f>"201409002385"</f>
        <v>201409002385</v>
      </c>
      <c r="C5115" s="1" t="s">
        <v>3</v>
      </c>
    </row>
    <row r="5116" spans="1:3" x14ac:dyDescent="0.25">
      <c r="A5116" s="1">
        <v>5108</v>
      </c>
      <c r="B5116" s="1" t="str">
        <f>"201409002409"</f>
        <v>201409002409</v>
      </c>
      <c r="C5116" s="1" t="s">
        <v>3</v>
      </c>
    </row>
    <row r="5117" spans="1:3" x14ac:dyDescent="0.25">
      <c r="A5117" s="1">
        <v>5109</v>
      </c>
      <c r="B5117" s="1" t="str">
        <f>"201409002451"</f>
        <v>201409002451</v>
      </c>
      <c r="C5117" s="1" t="s">
        <v>3</v>
      </c>
    </row>
    <row r="5118" spans="1:3" x14ac:dyDescent="0.25">
      <c r="A5118" s="1">
        <v>5110</v>
      </c>
      <c r="B5118" s="1" t="str">
        <f>"201409002577"</f>
        <v>201409002577</v>
      </c>
      <c r="C5118" s="1" t="s">
        <v>3</v>
      </c>
    </row>
    <row r="5119" spans="1:3" x14ac:dyDescent="0.25">
      <c r="A5119" s="1">
        <v>5111</v>
      </c>
      <c r="B5119" s="1" t="str">
        <f>"201409002750"</f>
        <v>201409002750</v>
      </c>
      <c r="C5119" s="1" t="s">
        <v>3</v>
      </c>
    </row>
    <row r="5120" spans="1:3" x14ac:dyDescent="0.25">
      <c r="A5120" s="1">
        <v>5112</v>
      </c>
      <c r="B5120" s="1" t="str">
        <f>"201409002922"</f>
        <v>201409002922</v>
      </c>
      <c r="C5120" s="1" t="s">
        <v>3</v>
      </c>
    </row>
    <row r="5121" spans="1:3" x14ac:dyDescent="0.25">
      <c r="A5121" s="1">
        <v>5113</v>
      </c>
      <c r="B5121" s="1" t="str">
        <f>"201409003067"</f>
        <v>201409003067</v>
      </c>
      <c r="C5121" s="1" t="s">
        <v>3</v>
      </c>
    </row>
    <row r="5122" spans="1:3" x14ac:dyDescent="0.25">
      <c r="A5122" s="1">
        <v>5114</v>
      </c>
      <c r="B5122" s="1" t="str">
        <f>"201409003111"</f>
        <v>201409003111</v>
      </c>
      <c r="C5122" s="1" t="s">
        <v>3</v>
      </c>
    </row>
    <row r="5123" spans="1:3" x14ac:dyDescent="0.25">
      <c r="A5123" s="1">
        <v>5115</v>
      </c>
      <c r="B5123" s="1" t="str">
        <f>"201409003325"</f>
        <v>201409003325</v>
      </c>
      <c r="C5123" s="1" t="s">
        <v>3</v>
      </c>
    </row>
    <row r="5124" spans="1:3" x14ac:dyDescent="0.25">
      <c r="A5124" s="1">
        <v>5116</v>
      </c>
      <c r="B5124" s="1" t="str">
        <f>"201409003489"</f>
        <v>201409003489</v>
      </c>
      <c r="C5124" s="1" t="s">
        <v>3</v>
      </c>
    </row>
    <row r="5125" spans="1:3" x14ac:dyDescent="0.25">
      <c r="A5125" s="1">
        <v>5117</v>
      </c>
      <c r="B5125" s="1" t="str">
        <f>"201409003558"</f>
        <v>201409003558</v>
      </c>
      <c r="C5125" s="1" t="s">
        <v>3</v>
      </c>
    </row>
    <row r="5126" spans="1:3" x14ac:dyDescent="0.25">
      <c r="A5126" s="1">
        <v>5118</v>
      </c>
      <c r="B5126" s="1" t="str">
        <f>"201409003720"</f>
        <v>201409003720</v>
      </c>
      <c r="C5126" s="1" t="s">
        <v>3</v>
      </c>
    </row>
    <row r="5127" spans="1:3" x14ac:dyDescent="0.25">
      <c r="A5127" s="1">
        <v>5119</v>
      </c>
      <c r="B5127" s="1" t="str">
        <f>"201409003764"</f>
        <v>201409003764</v>
      </c>
      <c r="C5127" s="1" t="s">
        <v>3</v>
      </c>
    </row>
    <row r="5128" spans="1:3" x14ac:dyDescent="0.25">
      <c r="A5128" s="1">
        <v>5120</v>
      </c>
      <c r="B5128" s="1" t="str">
        <f>"201409003817"</f>
        <v>201409003817</v>
      </c>
      <c r="C5128" s="1" t="s">
        <v>3</v>
      </c>
    </row>
    <row r="5129" spans="1:3" x14ac:dyDescent="0.25">
      <c r="A5129" s="1">
        <v>5121</v>
      </c>
      <c r="B5129" s="1" t="str">
        <f>"201409003836"</f>
        <v>201409003836</v>
      </c>
      <c r="C5129" s="1" t="s">
        <v>3</v>
      </c>
    </row>
    <row r="5130" spans="1:3" x14ac:dyDescent="0.25">
      <c r="A5130" s="1">
        <v>5122</v>
      </c>
      <c r="B5130" s="1" t="str">
        <f>"201409003847"</f>
        <v>201409003847</v>
      </c>
      <c r="C5130" s="1" t="s">
        <v>3</v>
      </c>
    </row>
    <row r="5131" spans="1:3" x14ac:dyDescent="0.25">
      <c r="A5131" s="1">
        <v>5123</v>
      </c>
      <c r="B5131" s="1" t="str">
        <f>"201409004200"</f>
        <v>201409004200</v>
      </c>
      <c r="C5131" s="1" t="s">
        <v>3</v>
      </c>
    </row>
    <row r="5132" spans="1:3" x14ac:dyDescent="0.25">
      <c r="A5132" s="1">
        <v>5124</v>
      </c>
      <c r="B5132" s="1" t="str">
        <f>"201409004280"</f>
        <v>201409004280</v>
      </c>
      <c r="C5132" s="1" t="s">
        <v>3</v>
      </c>
    </row>
    <row r="5133" spans="1:3" x14ac:dyDescent="0.25">
      <c r="A5133" s="1">
        <v>5125</v>
      </c>
      <c r="B5133" s="1" t="str">
        <f>"201409004492"</f>
        <v>201409004492</v>
      </c>
      <c r="C5133" s="1" t="s">
        <v>3</v>
      </c>
    </row>
    <row r="5134" spans="1:3" x14ac:dyDescent="0.25">
      <c r="A5134" s="1">
        <v>5126</v>
      </c>
      <c r="B5134" s="1" t="str">
        <f>"201409004531"</f>
        <v>201409004531</v>
      </c>
      <c r="C5134" s="1" t="s">
        <v>3</v>
      </c>
    </row>
    <row r="5135" spans="1:3" x14ac:dyDescent="0.25">
      <c r="A5135" s="1">
        <v>5127</v>
      </c>
      <c r="B5135" s="1" t="str">
        <f>"201409004576"</f>
        <v>201409004576</v>
      </c>
      <c r="C5135" s="1" t="s">
        <v>3</v>
      </c>
    </row>
    <row r="5136" spans="1:3" x14ac:dyDescent="0.25">
      <c r="A5136" s="1">
        <v>5128</v>
      </c>
      <c r="B5136" s="1" t="str">
        <f>"201409005004"</f>
        <v>201409005004</v>
      </c>
      <c r="C5136" s="1" t="s">
        <v>3</v>
      </c>
    </row>
    <row r="5137" spans="1:3" x14ac:dyDescent="0.25">
      <c r="A5137" s="1">
        <v>5129</v>
      </c>
      <c r="B5137" s="1" t="str">
        <f>"201409005259"</f>
        <v>201409005259</v>
      </c>
      <c r="C5137" s="1" t="s">
        <v>3</v>
      </c>
    </row>
    <row r="5138" spans="1:3" x14ac:dyDescent="0.25">
      <c r="A5138" s="1">
        <v>5130</v>
      </c>
      <c r="B5138" s="1" t="str">
        <f>"201409005261"</f>
        <v>201409005261</v>
      </c>
      <c r="C5138" s="1" t="s">
        <v>3</v>
      </c>
    </row>
    <row r="5139" spans="1:3" x14ac:dyDescent="0.25">
      <c r="A5139" s="1">
        <v>5131</v>
      </c>
      <c r="B5139" s="1" t="str">
        <f>"201409005443"</f>
        <v>201409005443</v>
      </c>
      <c r="C5139" s="1" t="s">
        <v>3</v>
      </c>
    </row>
    <row r="5140" spans="1:3" x14ac:dyDescent="0.25">
      <c r="A5140" s="1">
        <v>5132</v>
      </c>
      <c r="B5140" s="1" t="str">
        <f>"201409005501"</f>
        <v>201409005501</v>
      </c>
      <c r="C5140" s="1" t="s">
        <v>3</v>
      </c>
    </row>
    <row r="5141" spans="1:3" x14ac:dyDescent="0.25">
      <c r="A5141" s="1">
        <v>5133</v>
      </c>
      <c r="B5141" s="1" t="str">
        <f>"201409005542"</f>
        <v>201409005542</v>
      </c>
      <c r="C5141" s="1" t="s">
        <v>3</v>
      </c>
    </row>
    <row r="5142" spans="1:3" x14ac:dyDescent="0.25">
      <c r="A5142" s="1">
        <v>5134</v>
      </c>
      <c r="B5142" s="1" t="str">
        <f>"201409005608"</f>
        <v>201409005608</v>
      </c>
      <c r="C5142" s="1" t="s">
        <v>3</v>
      </c>
    </row>
    <row r="5143" spans="1:3" x14ac:dyDescent="0.25">
      <c r="A5143" s="1">
        <v>5135</v>
      </c>
      <c r="B5143" s="1" t="str">
        <f>"201409005768"</f>
        <v>201409005768</v>
      </c>
      <c r="C5143" s="1" t="s">
        <v>3</v>
      </c>
    </row>
    <row r="5144" spans="1:3" x14ac:dyDescent="0.25">
      <c r="A5144" s="1">
        <v>5136</v>
      </c>
      <c r="B5144" s="1" t="str">
        <f>"201409005809"</f>
        <v>201409005809</v>
      </c>
      <c r="C5144" s="1" t="s">
        <v>3</v>
      </c>
    </row>
    <row r="5145" spans="1:3" x14ac:dyDescent="0.25">
      <c r="A5145" s="1">
        <v>5137</v>
      </c>
      <c r="B5145" s="1" t="str">
        <f>"201409005846"</f>
        <v>201409005846</v>
      </c>
      <c r="C5145" s="1" t="s">
        <v>3</v>
      </c>
    </row>
    <row r="5146" spans="1:3" x14ac:dyDescent="0.25">
      <c r="A5146" s="1">
        <v>5138</v>
      </c>
      <c r="B5146" s="1" t="str">
        <f>"201409006038"</f>
        <v>201409006038</v>
      </c>
      <c r="C5146" s="1" t="s">
        <v>3</v>
      </c>
    </row>
    <row r="5147" spans="1:3" x14ac:dyDescent="0.25">
      <c r="A5147" s="1">
        <v>5139</v>
      </c>
      <c r="B5147" s="1" t="str">
        <f>"201409006152"</f>
        <v>201409006152</v>
      </c>
      <c r="C5147" s="1" t="s">
        <v>3</v>
      </c>
    </row>
    <row r="5148" spans="1:3" x14ac:dyDescent="0.25">
      <c r="A5148" s="1">
        <v>5140</v>
      </c>
      <c r="B5148" s="1" t="str">
        <f>"201409006186"</f>
        <v>201409006186</v>
      </c>
      <c r="C5148" s="1" t="s">
        <v>3</v>
      </c>
    </row>
    <row r="5149" spans="1:3" x14ac:dyDescent="0.25">
      <c r="A5149" s="1">
        <v>5141</v>
      </c>
      <c r="B5149" s="1" t="str">
        <f>"201409006386"</f>
        <v>201409006386</v>
      </c>
      <c r="C5149" s="1" t="s">
        <v>3</v>
      </c>
    </row>
    <row r="5150" spans="1:3" x14ac:dyDescent="0.25">
      <c r="A5150" s="1">
        <v>5142</v>
      </c>
      <c r="B5150" s="1" t="str">
        <f>"201409006452"</f>
        <v>201409006452</v>
      </c>
      <c r="C5150" s="1" t="s">
        <v>3</v>
      </c>
    </row>
    <row r="5151" spans="1:3" x14ac:dyDescent="0.25">
      <c r="A5151" s="1">
        <v>5143</v>
      </c>
      <c r="B5151" s="1" t="str">
        <f>"201409006654"</f>
        <v>201409006654</v>
      </c>
      <c r="C5151" s="1" t="s">
        <v>3</v>
      </c>
    </row>
    <row r="5152" spans="1:3" x14ac:dyDescent="0.25">
      <c r="A5152" s="1">
        <v>5144</v>
      </c>
      <c r="B5152" s="1" t="str">
        <f>"201409006848"</f>
        <v>201409006848</v>
      </c>
      <c r="C5152" s="1" t="s">
        <v>3</v>
      </c>
    </row>
    <row r="5153" spans="1:3" x14ac:dyDescent="0.25">
      <c r="A5153" s="1">
        <v>5145</v>
      </c>
      <c r="B5153" s="1" t="str">
        <f>"201409007002"</f>
        <v>201409007002</v>
      </c>
      <c r="C5153" s="1" t="s">
        <v>3</v>
      </c>
    </row>
    <row r="5154" spans="1:3" x14ac:dyDescent="0.25">
      <c r="A5154" s="1">
        <v>5146</v>
      </c>
      <c r="B5154" s="1" t="str">
        <f>"201409007066"</f>
        <v>201409007066</v>
      </c>
      <c r="C5154" s="1" t="s">
        <v>3</v>
      </c>
    </row>
    <row r="5155" spans="1:3" x14ac:dyDescent="0.25">
      <c r="A5155" s="1">
        <v>5147</v>
      </c>
      <c r="B5155" s="1" t="str">
        <f>"201409007115"</f>
        <v>201409007115</v>
      </c>
      <c r="C5155" s="1" t="s">
        <v>3</v>
      </c>
    </row>
    <row r="5156" spans="1:3" x14ac:dyDescent="0.25">
      <c r="A5156" s="1">
        <v>5148</v>
      </c>
      <c r="B5156" s="1" t="str">
        <f>"201410000093"</f>
        <v>201410000093</v>
      </c>
      <c r="C5156" s="1" t="s">
        <v>3</v>
      </c>
    </row>
    <row r="5157" spans="1:3" x14ac:dyDescent="0.25">
      <c r="A5157" s="1">
        <v>5149</v>
      </c>
      <c r="B5157" s="1" t="str">
        <f>"201410000196"</f>
        <v>201410000196</v>
      </c>
      <c r="C5157" s="1" t="s">
        <v>3</v>
      </c>
    </row>
    <row r="5158" spans="1:3" x14ac:dyDescent="0.25">
      <c r="A5158" s="1">
        <v>5150</v>
      </c>
      <c r="B5158" s="1" t="str">
        <f>"201410000251"</f>
        <v>201410000251</v>
      </c>
      <c r="C5158" s="1" t="s">
        <v>3</v>
      </c>
    </row>
    <row r="5159" spans="1:3" x14ac:dyDescent="0.25">
      <c r="A5159" s="1">
        <v>5151</v>
      </c>
      <c r="B5159" s="1" t="str">
        <f>"201410000458"</f>
        <v>201410000458</v>
      </c>
      <c r="C5159" s="1" t="s">
        <v>3</v>
      </c>
    </row>
    <row r="5160" spans="1:3" x14ac:dyDescent="0.25">
      <c r="A5160" s="1">
        <v>5152</v>
      </c>
      <c r="B5160" s="1" t="str">
        <f>"201410000651"</f>
        <v>201410000651</v>
      </c>
      <c r="C5160" s="1" t="s">
        <v>3</v>
      </c>
    </row>
    <row r="5161" spans="1:3" x14ac:dyDescent="0.25">
      <c r="A5161" s="1">
        <v>5153</v>
      </c>
      <c r="B5161" s="1" t="str">
        <f>"201410000682"</f>
        <v>201410000682</v>
      </c>
      <c r="C5161" s="1" t="s">
        <v>3</v>
      </c>
    </row>
    <row r="5162" spans="1:3" x14ac:dyDescent="0.25">
      <c r="A5162" s="1">
        <v>5154</v>
      </c>
      <c r="B5162" s="1" t="str">
        <f>"201410000687"</f>
        <v>201410000687</v>
      </c>
      <c r="C5162" s="1" t="s">
        <v>3</v>
      </c>
    </row>
    <row r="5163" spans="1:3" x14ac:dyDescent="0.25">
      <c r="A5163" s="1">
        <v>5155</v>
      </c>
      <c r="B5163" s="1" t="str">
        <f>"201410000702"</f>
        <v>201410000702</v>
      </c>
      <c r="C5163" s="1" t="s">
        <v>3</v>
      </c>
    </row>
    <row r="5164" spans="1:3" x14ac:dyDescent="0.25">
      <c r="A5164" s="1">
        <v>5156</v>
      </c>
      <c r="B5164" s="1" t="str">
        <f>"201410000770"</f>
        <v>201410000770</v>
      </c>
      <c r="C5164" s="1" t="s">
        <v>3</v>
      </c>
    </row>
    <row r="5165" spans="1:3" x14ac:dyDescent="0.25">
      <c r="A5165" s="1">
        <v>5157</v>
      </c>
      <c r="B5165" s="1" t="str">
        <f>"201410000799"</f>
        <v>201410000799</v>
      </c>
      <c r="C5165" s="1" t="s">
        <v>3</v>
      </c>
    </row>
    <row r="5166" spans="1:3" x14ac:dyDescent="0.25">
      <c r="A5166" s="1">
        <v>5158</v>
      </c>
      <c r="B5166" s="1" t="str">
        <f>"201410000828"</f>
        <v>201410000828</v>
      </c>
      <c r="C5166" s="1" t="s">
        <v>3</v>
      </c>
    </row>
    <row r="5167" spans="1:3" x14ac:dyDescent="0.25">
      <c r="A5167" s="1">
        <v>5159</v>
      </c>
      <c r="B5167" s="1" t="str">
        <f>"201410001112"</f>
        <v>201410001112</v>
      </c>
      <c r="C5167" s="1" t="s">
        <v>3</v>
      </c>
    </row>
    <row r="5168" spans="1:3" x14ac:dyDescent="0.25">
      <c r="A5168" s="1">
        <v>5160</v>
      </c>
      <c r="B5168" s="1" t="str">
        <f>"201410001138"</f>
        <v>201410001138</v>
      </c>
      <c r="C5168" s="1" t="s">
        <v>3</v>
      </c>
    </row>
    <row r="5169" spans="1:3" x14ac:dyDescent="0.25">
      <c r="A5169" s="1">
        <v>5161</v>
      </c>
      <c r="B5169" s="1" t="str">
        <f>"201410001463"</f>
        <v>201410001463</v>
      </c>
      <c r="C5169" s="1" t="s">
        <v>3</v>
      </c>
    </row>
    <row r="5170" spans="1:3" x14ac:dyDescent="0.25">
      <c r="A5170" s="1">
        <v>5162</v>
      </c>
      <c r="B5170" s="1" t="str">
        <f>"201410001640"</f>
        <v>201410001640</v>
      </c>
      <c r="C5170" s="1" t="s">
        <v>3</v>
      </c>
    </row>
    <row r="5171" spans="1:3" x14ac:dyDescent="0.25">
      <c r="A5171" s="1">
        <v>5163</v>
      </c>
      <c r="B5171" s="1" t="str">
        <f>"201410001658"</f>
        <v>201410001658</v>
      </c>
      <c r="C5171" s="1" t="s">
        <v>3</v>
      </c>
    </row>
    <row r="5172" spans="1:3" x14ac:dyDescent="0.25">
      <c r="A5172" s="1">
        <v>5164</v>
      </c>
      <c r="B5172" s="1" t="str">
        <f>"201410001724"</f>
        <v>201410001724</v>
      </c>
      <c r="C5172" s="1" t="s">
        <v>3</v>
      </c>
    </row>
    <row r="5173" spans="1:3" x14ac:dyDescent="0.25">
      <c r="A5173" s="1">
        <v>5165</v>
      </c>
      <c r="B5173" s="1" t="str">
        <f>"201410001770"</f>
        <v>201410001770</v>
      </c>
      <c r="C5173" s="1" t="s">
        <v>3</v>
      </c>
    </row>
    <row r="5174" spans="1:3" x14ac:dyDescent="0.25">
      <c r="A5174" s="1">
        <v>5166</v>
      </c>
      <c r="B5174" s="1" t="str">
        <f>"201410001819"</f>
        <v>201410001819</v>
      </c>
      <c r="C5174" s="1" t="s">
        <v>3</v>
      </c>
    </row>
    <row r="5175" spans="1:3" x14ac:dyDescent="0.25">
      <c r="A5175" s="1">
        <v>5167</v>
      </c>
      <c r="B5175" s="1" t="str">
        <f>"201410001964"</f>
        <v>201410001964</v>
      </c>
      <c r="C5175" s="1" t="s">
        <v>3</v>
      </c>
    </row>
    <row r="5176" spans="1:3" x14ac:dyDescent="0.25">
      <c r="A5176" s="1">
        <v>5168</v>
      </c>
      <c r="B5176" s="1" t="str">
        <f>"201410001997"</f>
        <v>201410001997</v>
      </c>
      <c r="C5176" s="1" t="s">
        <v>3</v>
      </c>
    </row>
    <row r="5177" spans="1:3" x14ac:dyDescent="0.25">
      <c r="A5177" s="1">
        <v>5169</v>
      </c>
      <c r="B5177" s="1" t="str">
        <f>"201410002124"</f>
        <v>201410002124</v>
      </c>
      <c r="C5177" s="1" t="s">
        <v>3</v>
      </c>
    </row>
    <row r="5178" spans="1:3" x14ac:dyDescent="0.25">
      <c r="A5178" s="1">
        <v>5170</v>
      </c>
      <c r="B5178" s="1" t="str">
        <f>"201410002138"</f>
        <v>201410002138</v>
      </c>
      <c r="C5178" s="1" t="s">
        <v>3</v>
      </c>
    </row>
    <row r="5179" spans="1:3" x14ac:dyDescent="0.25">
      <c r="A5179" s="1">
        <v>5171</v>
      </c>
      <c r="B5179" s="1" t="str">
        <f>"201410002415"</f>
        <v>201410002415</v>
      </c>
      <c r="C5179" s="1" t="s">
        <v>3</v>
      </c>
    </row>
    <row r="5180" spans="1:3" x14ac:dyDescent="0.25">
      <c r="A5180" s="1">
        <v>5172</v>
      </c>
      <c r="B5180" s="1" t="str">
        <f>"201410002867"</f>
        <v>201410002867</v>
      </c>
      <c r="C5180" s="1" t="s">
        <v>3</v>
      </c>
    </row>
    <row r="5181" spans="1:3" x14ac:dyDescent="0.25">
      <c r="A5181" s="1">
        <v>5173</v>
      </c>
      <c r="B5181" s="1" t="str">
        <f>"201410003119"</f>
        <v>201410003119</v>
      </c>
      <c r="C5181" s="1" t="s">
        <v>3</v>
      </c>
    </row>
    <row r="5182" spans="1:3" x14ac:dyDescent="0.25">
      <c r="A5182" s="1">
        <v>5174</v>
      </c>
      <c r="B5182" s="1" t="str">
        <f>"201410003217"</f>
        <v>201410003217</v>
      </c>
      <c r="C5182" s="1" t="s">
        <v>3</v>
      </c>
    </row>
    <row r="5183" spans="1:3" x14ac:dyDescent="0.25">
      <c r="A5183" s="1">
        <v>5175</v>
      </c>
      <c r="B5183" s="1" t="str">
        <f>"201410003334"</f>
        <v>201410003334</v>
      </c>
      <c r="C5183" s="1" t="s">
        <v>3</v>
      </c>
    </row>
    <row r="5184" spans="1:3" x14ac:dyDescent="0.25">
      <c r="A5184" s="1">
        <v>5176</v>
      </c>
      <c r="B5184" s="1" t="str">
        <f>"201410003353"</f>
        <v>201410003353</v>
      </c>
      <c r="C5184" s="1" t="s">
        <v>3</v>
      </c>
    </row>
    <row r="5185" spans="1:3" x14ac:dyDescent="0.25">
      <c r="A5185" s="1">
        <v>5177</v>
      </c>
      <c r="B5185" s="1" t="str">
        <f>"201410003470"</f>
        <v>201410003470</v>
      </c>
      <c r="C5185" s="1" t="s">
        <v>3</v>
      </c>
    </row>
    <row r="5186" spans="1:3" x14ac:dyDescent="0.25">
      <c r="A5186" s="1">
        <v>5178</v>
      </c>
      <c r="B5186" s="1" t="str">
        <f>"201410003513"</f>
        <v>201410003513</v>
      </c>
      <c r="C5186" s="1" t="s">
        <v>3</v>
      </c>
    </row>
    <row r="5187" spans="1:3" x14ac:dyDescent="0.25">
      <c r="A5187" s="1">
        <v>5179</v>
      </c>
      <c r="B5187" s="1" t="str">
        <f>"201410003588"</f>
        <v>201410003588</v>
      </c>
      <c r="C5187" s="1" t="s">
        <v>3</v>
      </c>
    </row>
    <row r="5188" spans="1:3" x14ac:dyDescent="0.25">
      <c r="A5188" s="1">
        <v>5180</v>
      </c>
      <c r="B5188" s="1" t="str">
        <f>"201410003643"</f>
        <v>201410003643</v>
      </c>
      <c r="C5188" s="1" t="s">
        <v>3</v>
      </c>
    </row>
    <row r="5189" spans="1:3" x14ac:dyDescent="0.25">
      <c r="A5189" s="1">
        <v>5181</v>
      </c>
      <c r="B5189" s="1" t="str">
        <f>"201410003647"</f>
        <v>201410003647</v>
      </c>
      <c r="C5189" s="1" t="s">
        <v>3</v>
      </c>
    </row>
    <row r="5190" spans="1:3" x14ac:dyDescent="0.25">
      <c r="A5190" s="1">
        <v>5182</v>
      </c>
      <c r="B5190" s="1" t="str">
        <f>"201410003732"</f>
        <v>201410003732</v>
      </c>
      <c r="C5190" s="1" t="s">
        <v>3</v>
      </c>
    </row>
    <row r="5191" spans="1:3" x14ac:dyDescent="0.25">
      <c r="A5191" s="1">
        <v>5183</v>
      </c>
      <c r="B5191" s="1" t="str">
        <f>"201410003850"</f>
        <v>201410003850</v>
      </c>
      <c r="C5191" s="1" t="s">
        <v>3</v>
      </c>
    </row>
    <row r="5192" spans="1:3" x14ac:dyDescent="0.25">
      <c r="A5192" s="1">
        <v>5184</v>
      </c>
      <c r="B5192" s="1" t="str">
        <f>"201410003866"</f>
        <v>201410003866</v>
      </c>
      <c r="C5192" s="1" t="s">
        <v>3</v>
      </c>
    </row>
    <row r="5193" spans="1:3" x14ac:dyDescent="0.25">
      <c r="A5193" s="1">
        <v>5185</v>
      </c>
      <c r="B5193" s="1" t="str">
        <f>"201410004127"</f>
        <v>201410004127</v>
      </c>
      <c r="C5193" s="1" t="s">
        <v>3</v>
      </c>
    </row>
    <row r="5194" spans="1:3" x14ac:dyDescent="0.25">
      <c r="A5194" s="1">
        <v>5186</v>
      </c>
      <c r="B5194" s="1" t="str">
        <f>"201410004279"</f>
        <v>201410004279</v>
      </c>
      <c r="C5194" s="1" t="s">
        <v>3</v>
      </c>
    </row>
    <row r="5195" spans="1:3" x14ac:dyDescent="0.25">
      <c r="A5195" s="1">
        <v>5187</v>
      </c>
      <c r="B5195" s="1" t="str">
        <f>"201410004304"</f>
        <v>201410004304</v>
      </c>
      <c r="C5195" s="1" t="s">
        <v>3</v>
      </c>
    </row>
    <row r="5196" spans="1:3" x14ac:dyDescent="0.25">
      <c r="A5196" s="1">
        <v>5188</v>
      </c>
      <c r="B5196" s="1" t="str">
        <f>"201410004426"</f>
        <v>201410004426</v>
      </c>
      <c r="C5196" s="1" t="s">
        <v>3</v>
      </c>
    </row>
    <row r="5197" spans="1:3" x14ac:dyDescent="0.25">
      <c r="A5197" s="1">
        <v>5189</v>
      </c>
      <c r="B5197" s="1" t="str">
        <f>"201410004506"</f>
        <v>201410004506</v>
      </c>
      <c r="C5197" s="1" t="s">
        <v>3</v>
      </c>
    </row>
    <row r="5198" spans="1:3" x14ac:dyDescent="0.25">
      <c r="A5198" s="1">
        <v>5190</v>
      </c>
      <c r="B5198" s="1" t="str">
        <f>"201410004615"</f>
        <v>201410004615</v>
      </c>
      <c r="C5198" s="1" t="s">
        <v>3</v>
      </c>
    </row>
    <row r="5199" spans="1:3" x14ac:dyDescent="0.25">
      <c r="A5199" s="1">
        <v>5191</v>
      </c>
      <c r="B5199" s="1" t="str">
        <f>"201410005319"</f>
        <v>201410005319</v>
      </c>
      <c r="C5199" s="1" t="s">
        <v>3</v>
      </c>
    </row>
    <row r="5200" spans="1:3" x14ac:dyDescent="0.25">
      <c r="A5200" s="1">
        <v>5192</v>
      </c>
      <c r="B5200" s="1" t="str">
        <f>"201410005864"</f>
        <v>201410005864</v>
      </c>
      <c r="C5200" s="1" t="s">
        <v>3</v>
      </c>
    </row>
    <row r="5201" spans="1:3" x14ac:dyDescent="0.25">
      <c r="A5201" s="1">
        <v>5193</v>
      </c>
      <c r="B5201" s="1" t="str">
        <f>"201410005905"</f>
        <v>201410005905</v>
      </c>
      <c r="C5201" s="1" t="s">
        <v>3</v>
      </c>
    </row>
    <row r="5202" spans="1:3" x14ac:dyDescent="0.25">
      <c r="A5202" s="1">
        <v>5194</v>
      </c>
      <c r="B5202" s="1" t="str">
        <f>"201410006039"</f>
        <v>201410006039</v>
      </c>
      <c r="C5202" s="1" t="s">
        <v>3</v>
      </c>
    </row>
    <row r="5203" spans="1:3" x14ac:dyDescent="0.25">
      <c r="A5203" s="1">
        <v>5195</v>
      </c>
      <c r="B5203" s="1" t="str">
        <f>"201410006093"</f>
        <v>201410006093</v>
      </c>
      <c r="C5203" s="1" t="s">
        <v>3</v>
      </c>
    </row>
    <row r="5204" spans="1:3" x14ac:dyDescent="0.25">
      <c r="A5204" s="1">
        <v>5196</v>
      </c>
      <c r="B5204" s="1" t="str">
        <f>"201410006121"</f>
        <v>201410006121</v>
      </c>
      <c r="C5204" s="1" t="s">
        <v>3</v>
      </c>
    </row>
    <row r="5205" spans="1:3" x14ac:dyDescent="0.25">
      <c r="A5205" s="1">
        <v>5197</v>
      </c>
      <c r="B5205" s="1" t="str">
        <f>"201410006191"</f>
        <v>201410006191</v>
      </c>
      <c r="C5205" s="1" t="s">
        <v>3</v>
      </c>
    </row>
    <row r="5206" spans="1:3" x14ac:dyDescent="0.25">
      <c r="A5206" s="1">
        <v>5198</v>
      </c>
      <c r="B5206" s="1" t="str">
        <f>"201410006213"</f>
        <v>201410006213</v>
      </c>
      <c r="C5206" s="1" t="s">
        <v>3</v>
      </c>
    </row>
    <row r="5207" spans="1:3" x14ac:dyDescent="0.25">
      <c r="A5207" s="1">
        <v>5199</v>
      </c>
      <c r="B5207" s="1" t="str">
        <f>"201410006352"</f>
        <v>201410006352</v>
      </c>
      <c r="C5207" s="1" t="s">
        <v>3</v>
      </c>
    </row>
    <row r="5208" spans="1:3" x14ac:dyDescent="0.25">
      <c r="A5208" s="1">
        <v>5200</v>
      </c>
      <c r="B5208" s="1" t="str">
        <f>"201410006478"</f>
        <v>201410006478</v>
      </c>
      <c r="C5208" s="1" t="s">
        <v>3</v>
      </c>
    </row>
    <row r="5209" spans="1:3" x14ac:dyDescent="0.25">
      <c r="A5209" s="1">
        <v>5201</v>
      </c>
      <c r="B5209" s="1" t="str">
        <f>"201410006508"</f>
        <v>201410006508</v>
      </c>
      <c r="C5209" s="1" t="s">
        <v>3</v>
      </c>
    </row>
    <row r="5210" spans="1:3" x14ac:dyDescent="0.25">
      <c r="A5210" s="1">
        <v>5202</v>
      </c>
      <c r="B5210" s="1" t="str">
        <f>"201410006550"</f>
        <v>201410006550</v>
      </c>
      <c r="C5210" s="1" t="s">
        <v>3</v>
      </c>
    </row>
    <row r="5211" spans="1:3" x14ac:dyDescent="0.25">
      <c r="A5211" s="1">
        <v>5203</v>
      </c>
      <c r="B5211" s="1" t="str">
        <f>"201410006636"</f>
        <v>201410006636</v>
      </c>
      <c r="C5211" s="1" t="s">
        <v>3</v>
      </c>
    </row>
    <row r="5212" spans="1:3" x14ac:dyDescent="0.25">
      <c r="A5212" s="1">
        <v>5204</v>
      </c>
      <c r="B5212" s="1" t="str">
        <f>"201410006818"</f>
        <v>201410006818</v>
      </c>
      <c r="C5212" s="1" t="s">
        <v>3</v>
      </c>
    </row>
    <row r="5213" spans="1:3" x14ac:dyDescent="0.25">
      <c r="A5213" s="1">
        <v>5205</v>
      </c>
      <c r="B5213" s="1" t="str">
        <f>"201410006843"</f>
        <v>201410006843</v>
      </c>
      <c r="C5213" s="1" t="s">
        <v>3</v>
      </c>
    </row>
    <row r="5214" spans="1:3" x14ac:dyDescent="0.25">
      <c r="A5214" s="1">
        <v>5206</v>
      </c>
      <c r="B5214" s="1" t="str">
        <f>"201410006871"</f>
        <v>201410006871</v>
      </c>
      <c r="C5214" s="1" t="s">
        <v>3</v>
      </c>
    </row>
    <row r="5215" spans="1:3" x14ac:dyDescent="0.25">
      <c r="A5215" s="1">
        <v>5207</v>
      </c>
      <c r="B5215" s="1" t="str">
        <f>"201410006938"</f>
        <v>201410006938</v>
      </c>
      <c r="C5215" s="1" t="s">
        <v>3</v>
      </c>
    </row>
    <row r="5216" spans="1:3" x14ac:dyDescent="0.25">
      <c r="A5216" s="1">
        <v>5208</v>
      </c>
      <c r="B5216" s="1" t="str">
        <f>"201410007138"</f>
        <v>201410007138</v>
      </c>
      <c r="C5216" s="1" t="s">
        <v>3</v>
      </c>
    </row>
    <row r="5217" spans="1:3" x14ac:dyDescent="0.25">
      <c r="A5217" s="1">
        <v>5209</v>
      </c>
      <c r="B5217" s="1" t="str">
        <f>"201410007172"</f>
        <v>201410007172</v>
      </c>
      <c r="C5217" s="1" t="s">
        <v>3</v>
      </c>
    </row>
    <row r="5218" spans="1:3" x14ac:dyDescent="0.25">
      <c r="A5218" s="1">
        <v>5210</v>
      </c>
      <c r="B5218" s="1" t="str">
        <f>"201410007206"</f>
        <v>201410007206</v>
      </c>
      <c r="C5218" s="1" t="s">
        <v>3</v>
      </c>
    </row>
    <row r="5219" spans="1:3" x14ac:dyDescent="0.25">
      <c r="A5219" s="1">
        <v>5211</v>
      </c>
      <c r="B5219" s="1" t="str">
        <f>"201410007207"</f>
        <v>201410007207</v>
      </c>
      <c r="C5219" s="1" t="s">
        <v>3</v>
      </c>
    </row>
    <row r="5220" spans="1:3" x14ac:dyDescent="0.25">
      <c r="A5220" s="1">
        <v>5212</v>
      </c>
      <c r="B5220" s="1" t="str">
        <f>"201410007402"</f>
        <v>201410007402</v>
      </c>
      <c r="C5220" s="1" t="s">
        <v>3</v>
      </c>
    </row>
    <row r="5221" spans="1:3" x14ac:dyDescent="0.25">
      <c r="A5221" s="1">
        <v>5213</v>
      </c>
      <c r="B5221" s="1" t="str">
        <f>"201410007404"</f>
        <v>201410007404</v>
      </c>
      <c r="C5221" s="1" t="s">
        <v>3</v>
      </c>
    </row>
    <row r="5222" spans="1:3" x14ac:dyDescent="0.25">
      <c r="A5222" s="1">
        <v>5214</v>
      </c>
      <c r="B5222" s="1" t="str">
        <f>"201410007507"</f>
        <v>201410007507</v>
      </c>
      <c r="C5222" s="1" t="s">
        <v>3</v>
      </c>
    </row>
    <row r="5223" spans="1:3" x14ac:dyDescent="0.25">
      <c r="A5223" s="1">
        <v>5215</v>
      </c>
      <c r="B5223" s="1" t="str">
        <f>"201410007530"</f>
        <v>201410007530</v>
      </c>
      <c r="C5223" s="1" t="s">
        <v>3</v>
      </c>
    </row>
    <row r="5224" spans="1:3" x14ac:dyDescent="0.25">
      <c r="A5224" s="1">
        <v>5216</v>
      </c>
      <c r="B5224" s="1" t="str">
        <f>"201410007610"</f>
        <v>201410007610</v>
      </c>
      <c r="C5224" s="1" t="s">
        <v>3</v>
      </c>
    </row>
    <row r="5225" spans="1:3" x14ac:dyDescent="0.25">
      <c r="A5225" s="1">
        <v>5217</v>
      </c>
      <c r="B5225" s="1" t="str">
        <f>"201410007759"</f>
        <v>201410007759</v>
      </c>
      <c r="C5225" s="1" t="s">
        <v>3</v>
      </c>
    </row>
    <row r="5226" spans="1:3" x14ac:dyDescent="0.25">
      <c r="A5226" s="1">
        <v>5218</v>
      </c>
      <c r="B5226" s="1" t="str">
        <f>"201410007847"</f>
        <v>201410007847</v>
      </c>
      <c r="C5226" s="1" t="s">
        <v>3</v>
      </c>
    </row>
    <row r="5227" spans="1:3" x14ac:dyDescent="0.25">
      <c r="A5227" s="1">
        <v>5219</v>
      </c>
      <c r="B5227" s="1" t="str">
        <f>"201410007848"</f>
        <v>201410007848</v>
      </c>
      <c r="C5227" s="1" t="s">
        <v>3</v>
      </c>
    </row>
    <row r="5228" spans="1:3" x14ac:dyDescent="0.25">
      <c r="A5228" s="1">
        <v>5220</v>
      </c>
      <c r="B5228" s="1" t="str">
        <f>"201410007861"</f>
        <v>201410007861</v>
      </c>
      <c r="C5228" s="1" t="s">
        <v>3</v>
      </c>
    </row>
    <row r="5229" spans="1:3" x14ac:dyDescent="0.25">
      <c r="A5229" s="1">
        <v>5221</v>
      </c>
      <c r="B5229" s="1" t="str">
        <f>"201410007877"</f>
        <v>201410007877</v>
      </c>
      <c r="C5229" s="1" t="s">
        <v>3</v>
      </c>
    </row>
    <row r="5230" spans="1:3" x14ac:dyDescent="0.25">
      <c r="A5230" s="1">
        <v>5222</v>
      </c>
      <c r="B5230" s="1" t="str">
        <f>"201410008160"</f>
        <v>201410008160</v>
      </c>
      <c r="C5230" s="1" t="s">
        <v>3</v>
      </c>
    </row>
    <row r="5231" spans="1:3" x14ac:dyDescent="0.25">
      <c r="A5231" s="1">
        <v>5223</v>
      </c>
      <c r="B5231" s="1" t="str">
        <f>"201410008235"</f>
        <v>201410008235</v>
      </c>
      <c r="C5231" s="1" t="s">
        <v>3</v>
      </c>
    </row>
    <row r="5232" spans="1:3" x14ac:dyDescent="0.25">
      <c r="A5232" s="1">
        <v>5224</v>
      </c>
      <c r="B5232" s="1" t="str">
        <f>"201410008410"</f>
        <v>201410008410</v>
      </c>
      <c r="C5232" s="1" t="s">
        <v>3</v>
      </c>
    </row>
    <row r="5233" spans="1:3" x14ac:dyDescent="0.25">
      <c r="A5233" s="1">
        <v>5225</v>
      </c>
      <c r="B5233" s="1" t="str">
        <f>"201410008411"</f>
        <v>201410008411</v>
      </c>
      <c r="C5233" s="1" t="s">
        <v>3</v>
      </c>
    </row>
    <row r="5234" spans="1:3" x14ac:dyDescent="0.25">
      <c r="A5234" s="1">
        <v>5226</v>
      </c>
      <c r="B5234" s="1" t="str">
        <f>"201410008485"</f>
        <v>201410008485</v>
      </c>
      <c r="C5234" s="1" t="s">
        <v>3</v>
      </c>
    </row>
    <row r="5235" spans="1:3" x14ac:dyDescent="0.25">
      <c r="A5235" s="1">
        <v>5227</v>
      </c>
      <c r="B5235" s="1" t="str">
        <f>"201410008525"</f>
        <v>201410008525</v>
      </c>
      <c r="C5235" s="1" t="s">
        <v>3</v>
      </c>
    </row>
    <row r="5236" spans="1:3" x14ac:dyDescent="0.25">
      <c r="A5236" s="1">
        <v>5228</v>
      </c>
      <c r="B5236" s="1" t="str">
        <f>"201410008545"</f>
        <v>201410008545</v>
      </c>
      <c r="C5236" s="1" t="s">
        <v>3</v>
      </c>
    </row>
    <row r="5237" spans="1:3" x14ac:dyDescent="0.25">
      <c r="A5237" s="1">
        <v>5229</v>
      </c>
      <c r="B5237" s="1" t="str">
        <f>"201410008902"</f>
        <v>201410008902</v>
      </c>
      <c r="C5237" s="1" t="s">
        <v>3</v>
      </c>
    </row>
    <row r="5238" spans="1:3" x14ac:dyDescent="0.25">
      <c r="A5238" s="1">
        <v>5230</v>
      </c>
      <c r="B5238" s="1" t="str">
        <f>"201410009043"</f>
        <v>201410009043</v>
      </c>
      <c r="C5238" s="1" t="s">
        <v>3</v>
      </c>
    </row>
    <row r="5239" spans="1:3" x14ac:dyDescent="0.25">
      <c r="A5239" s="1">
        <v>5231</v>
      </c>
      <c r="B5239" s="1" t="str">
        <f>"201410009225"</f>
        <v>201410009225</v>
      </c>
      <c r="C5239" s="1" t="s">
        <v>3</v>
      </c>
    </row>
    <row r="5240" spans="1:3" x14ac:dyDescent="0.25">
      <c r="A5240" s="1">
        <v>5232</v>
      </c>
      <c r="B5240" s="1" t="str">
        <f>"201410009237"</f>
        <v>201410009237</v>
      </c>
      <c r="C5240" s="1" t="s">
        <v>3</v>
      </c>
    </row>
    <row r="5241" spans="1:3" x14ac:dyDescent="0.25">
      <c r="A5241" s="1">
        <v>5233</v>
      </c>
      <c r="B5241" s="1" t="str">
        <f>"201410009276"</f>
        <v>201410009276</v>
      </c>
      <c r="C5241" s="1" t="s">
        <v>3</v>
      </c>
    </row>
    <row r="5242" spans="1:3" x14ac:dyDescent="0.25">
      <c r="A5242" s="1">
        <v>5234</v>
      </c>
      <c r="B5242" s="1" t="str">
        <f>"201410009280"</f>
        <v>201410009280</v>
      </c>
      <c r="C5242" s="1" t="s">
        <v>3</v>
      </c>
    </row>
    <row r="5243" spans="1:3" x14ac:dyDescent="0.25">
      <c r="A5243" s="1">
        <v>5235</v>
      </c>
      <c r="B5243" s="1" t="str">
        <f>"201410009396"</f>
        <v>201410009396</v>
      </c>
      <c r="C5243" s="1" t="s">
        <v>3</v>
      </c>
    </row>
    <row r="5244" spans="1:3" x14ac:dyDescent="0.25">
      <c r="A5244" s="1">
        <v>5236</v>
      </c>
      <c r="B5244" s="1" t="str">
        <f>"201410009438"</f>
        <v>201410009438</v>
      </c>
      <c r="C5244" s="1" t="s">
        <v>3</v>
      </c>
    </row>
    <row r="5245" spans="1:3" x14ac:dyDescent="0.25">
      <c r="A5245" s="1">
        <v>5237</v>
      </c>
      <c r="B5245" s="1" t="str">
        <f>"201410009650"</f>
        <v>201410009650</v>
      </c>
      <c r="C5245" s="1" t="s">
        <v>3</v>
      </c>
    </row>
    <row r="5246" spans="1:3" x14ac:dyDescent="0.25">
      <c r="A5246" s="1">
        <v>5238</v>
      </c>
      <c r="B5246" s="1" t="str">
        <f>"201410009883"</f>
        <v>201410009883</v>
      </c>
      <c r="C5246" s="1" t="s">
        <v>3</v>
      </c>
    </row>
    <row r="5247" spans="1:3" x14ac:dyDescent="0.25">
      <c r="A5247" s="1">
        <v>5239</v>
      </c>
      <c r="B5247" s="1" t="str">
        <f>"201410009911"</f>
        <v>201410009911</v>
      </c>
      <c r="C5247" s="1" t="s">
        <v>3</v>
      </c>
    </row>
    <row r="5248" spans="1:3" x14ac:dyDescent="0.25">
      <c r="A5248" s="1">
        <v>5240</v>
      </c>
      <c r="B5248" s="1" t="str">
        <f>"201410009919"</f>
        <v>201410009919</v>
      </c>
      <c r="C5248" s="1" t="s">
        <v>3</v>
      </c>
    </row>
    <row r="5249" spans="1:3" x14ac:dyDescent="0.25">
      <c r="A5249" s="1">
        <v>5241</v>
      </c>
      <c r="B5249" s="1" t="str">
        <f>"201410009986"</f>
        <v>201410009986</v>
      </c>
      <c r="C5249" s="1" t="s">
        <v>3</v>
      </c>
    </row>
    <row r="5250" spans="1:3" x14ac:dyDescent="0.25">
      <c r="A5250" s="1">
        <v>5242</v>
      </c>
      <c r="B5250" s="1" t="str">
        <f>"201410010064"</f>
        <v>201410010064</v>
      </c>
      <c r="C5250" s="1" t="s">
        <v>3</v>
      </c>
    </row>
    <row r="5251" spans="1:3" x14ac:dyDescent="0.25">
      <c r="A5251" s="1">
        <v>5243</v>
      </c>
      <c r="B5251" s="1" t="str">
        <f>"201410010237"</f>
        <v>201410010237</v>
      </c>
      <c r="C5251" s="1" t="s">
        <v>3</v>
      </c>
    </row>
    <row r="5252" spans="1:3" x14ac:dyDescent="0.25">
      <c r="A5252" s="1">
        <v>5244</v>
      </c>
      <c r="B5252" s="1" t="str">
        <f>"201410010380"</f>
        <v>201410010380</v>
      </c>
      <c r="C5252" s="1" t="s">
        <v>3</v>
      </c>
    </row>
    <row r="5253" spans="1:3" x14ac:dyDescent="0.25">
      <c r="A5253" s="1">
        <v>5245</v>
      </c>
      <c r="B5253" s="1" t="str">
        <f>"201410010435"</f>
        <v>201410010435</v>
      </c>
      <c r="C5253" s="1" t="s">
        <v>3</v>
      </c>
    </row>
    <row r="5254" spans="1:3" x14ac:dyDescent="0.25">
      <c r="A5254" s="1">
        <v>5246</v>
      </c>
      <c r="B5254" s="1" t="str">
        <f>"201410010469"</f>
        <v>201410010469</v>
      </c>
      <c r="C5254" s="1" t="s">
        <v>3</v>
      </c>
    </row>
    <row r="5255" spans="1:3" x14ac:dyDescent="0.25">
      <c r="A5255" s="1">
        <v>5247</v>
      </c>
      <c r="B5255" s="1" t="str">
        <f>"201410010561"</f>
        <v>201410010561</v>
      </c>
      <c r="C5255" s="1" t="s">
        <v>3</v>
      </c>
    </row>
    <row r="5256" spans="1:3" x14ac:dyDescent="0.25">
      <c r="A5256" s="1">
        <v>5248</v>
      </c>
      <c r="B5256" s="1" t="str">
        <f>"201410010587"</f>
        <v>201410010587</v>
      </c>
      <c r="C5256" s="1" t="s">
        <v>3</v>
      </c>
    </row>
    <row r="5257" spans="1:3" x14ac:dyDescent="0.25">
      <c r="A5257" s="1">
        <v>5249</v>
      </c>
      <c r="B5257" s="1" t="str">
        <f>"201410010702"</f>
        <v>201410010702</v>
      </c>
      <c r="C5257" s="1" t="s">
        <v>3</v>
      </c>
    </row>
    <row r="5258" spans="1:3" x14ac:dyDescent="0.25">
      <c r="A5258" s="1">
        <v>5250</v>
      </c>
      <c r="B5258" s="1" t="str">
        <f>"201410010801"</f>
        <v>201410010801</v>
      </c>
      <c r="C5258" s="1" t="s">
        <v>3</v>
      </c>
    </row>
    <row r="5259" spans="1:3" x14ac:dyDescent="0.25">
      <c r="A5259" s="1">
        <v>5251</v>
      </c>
      <c r="B5259" s="1" t="str">
        <f>"201410010881"</f>
        <v>201410010881</v>
      </c>
      <c r="C5259" s="1" t="s">
        <v>3</v>
      </c>
    </row>
    <row r="5260" spans="1:3" x14ac:dyDescent="0.25">
      <c r="A5260" s="1">
        <v>5252</v>
      </c>
      <c r="B5260" s="1" t="str">
        <f>"201410010885"</f>
        <v>201410010885</v>
      </c>
      <c r="C5260" s="1" t="s">
        <v>3</v>
      </c>
    </row>
    <row r="5261" spans="1:3" x14ac:dyDescent="0.25">
      <c r="A5261" s="1">
        <v>5253</v>
      </c>
      <c r="B5261" s="1" t="str">
        <f>"201410011041"</f>
        <v>201410011041</v>
      </c>
      <c r="C5261" s="1" t="s">
        <v>3</v>
      </c>
    </row>
    <row r="5262" spans="1:3" x14ac:dyDescent="0.25">
      <c r="A5262" s="1">
        <v>5254</v>
      </c>
      <c r="B5262" s="1" t="str">
        <f>"201410011079"</f>
        <v>201410011079</v>
      </c>
      <c r="C5262" s="1" t="s">
        <v>3</v>
      </c>
    </row>
    <row r="5263" spans="1:3" x14ac:dyDescent="0.25">
      <c r="A5263" s="1">
        <v>5255</v>
      </c>
      <c r="B5263" s="1" t="str">
        <f>"201410011085"</f>
        <v>201410011085</v>
      </c>
      <c r="C5263" s="1" t="s">
        <v>3</v>
      </c>
    </row>
    <row r="5264" spans="1:3" x14ac:dyDescent="0.25">
      <c r="A5264" s="1">
        <v>5256</v>
      </c>
      <c r="B5264" s="1" t="str">
        <f>"201410011219"</f>
        <v>201410011219</v>
      </c>
      <c r="C5264" s="1" t="s">
        <v>3</v>
      </c>
    </row>
    <row r="5265" spans="1:3" x14ac:dyDescent="0.25">
      <c r="A5265" s="1">
        <v>5257</v>
      </c>
      <c r="B5265" s="1" t="str">
        <f>"201410011302"</f>
        <v>201410011302</v>
      </c>
      <c r="C5265" s="1" t="s">
        <v>3</v>
      </c>
    </row>
    <row r="5266" spans="1:3" x14ac:dyDescent="0.25">
      <c r="A5266" s="1">
        <v>5258</v>
      </c>
      <c r="B5266" s="1" t="str">
        <f>"201410011338"</f>
        <v>201410011338</v>
      </c>
      <c r="C5266" s="1" t="s">
        <v>3</v>
      </c>
    </row>
    <row r="5267" spans="1:3" x14ac:dyDescent="0.25">
      <c r="A5267" s="1">
        <v>5259</v>
      </c>
      <c r="B5267" s="1" t="str">
        <f>"201410011391"</f>
        <v>201410011391</v>
      </c>
      <c r="C5267" s="1" t="s">
        <v>3</v>
      </c>
    </row>
    <row r="5268" spans="1:3" x14ac:dyDescent="0.25">
      <c r="A5268" s="1">
        <v>5260</v>
      </c>
      <c r="B5268" s="1" t="str">
        <f>"201410011423"</f>
        <v>201410011423</v>
      </c>
      <c r="C5268" s="1" t="s">
        <v>3</v>
      </c>
    </row>
    <row r="5269" spans="1:3" x14ac:dyDescent="0.25">
      <c r="A5269" s="1">
        <v>5261</v>
      </c>
      <c r="B5269" s="1" t="str">
        <f>"201410011664"</f>
        <v>201410011664</v>
      </c>
      <c r="C5269" s="1" t="s">
        <v>3</v>
      </c>
    </row>
    <row r="5270" spans="1:3" x14ac:dyDescent="0.25">
      <c r="A5270" s="1">
        <v>5262</v>
      </c>
      <c r="B5270" s="1" t="str">
        <f>"201410012115"</f>
        <v>201410012115</v>
      </c>
      <c r="C5270" s="1" t="s">
        <v>3</v>
      </c>
    </row>
    <row r="5271" spans="1:3" x14ac:dyDescent="0.25">
      <c r="A5271" s="1">
        <v>5263</v>
      </c>
      <c r="B5271" s="1" t="str">
        <f>"201410012179"</f>
        <v>201410012179</v>
      </c>
      <c r="C5271" s="1" t="s">
        <v>3</v>
      </c>
    </row>
    <row r="5272" spans="1:3" x14ac:dyDescent="0.25">
      <c r="A5272" s="1">
        <v>5264</v>
      </c>
      <c r="B5272" s="1" t="str">
        <f>"201410012272"</f>
        <v>201410012272</v>
      </c>
      <c r="C5272" s="1" t="s">
        <v>3</v>
      </c>
    </row>
    <row r="5273" spans="1:3" x14ac:dyDescent="0.25">
      <c r="A5273" s="1">
        <v>5265</v>
      </c>
      <c r="B5273" s="1" t="str">
        <f>"201411000089"</f>
        <v>201411000089</v>
      </c>
      <c r="C5273" s="1" t="s">
        <v>3</v>
      </c>
    </row>
    <row r="5274" spans="1:3" x14ac:dyDescent="0.25">
      <c r="A5274" s="1">
        <v>5266</v>
      </c>
      <c r="B5274" s="1" t="str">
        <f>"201411000165"</f>
        <v>201411000165</v>
      </c>
      <c r="C5274" s="1" t="s">
        <v>3</v>
      </c>
    </row>
    <row r="5275" spans="1:3" x14ac:dyDescent="0.25">
      <c r="A5275" s="1">
        <v>5267</v>
      </c>
      <c r="B5275" s="1" t="str">
        <f>"201411000386"</f>
        <v>201411000386</v>
      </c>
      <c r="C5275" s="1" t="s">
        <v>3</v>
      </c>
    </row>
    <row r="5276" spans="1:3" x14ac:dyDescent="0.25">
      <c r="A5276" s="1">
        <v>5268</v>
      </c>
      <c r="B5276" s="1" t="str">
        <f>"201411000404"</f>
        <v>201411000404</v>
      </c>
      <c r="C5276" s="1" t="s">
        <v>3</v>
      </c>
    </row>
    <row r="5277" spans="1:3" x14ac:dyDescent="0.25">
      <c r="A5277" s="1">
        <v>5269</v>
      </c>
      <c r="B5277" s="1" t="str">
        <f>"201411000441"</f>
        <v>201411000441</v>
      </c>
      <c r="C5277" s="1" t="s">
        <v>3</v>
      </c>
    </row>
    <row r="5278" spans="1:3" x14ac:dyDescent="0.25">
      <c r="A5278" s="1">
        <v>5270</v>
      </c>
      <c r="B5278" s="1" t="str">
        <f>"201411000491"</f>
        <v>201411000491</v>
      </c>
      <c r="C5278" s="1" t="s">
        <v>3</v>
      </c>
    </row>
    <row r="5279" spans="1:3" x14ac:dyDescent="0.25">
      <c r="A5279" s="1">
        <v>5271</v>
      </c>
      <c r="B5279" s="1" t="str">
        <f>"201411000925"</f>
        <v>201411000925</v>
      </c>
      <c r="C5279" s="1" t="s">
        <v>3</v>
      </c>
    </row>
    <row r="5280" spans="1:3" x14ac:dyDescent="0.25">
      <c r="A5280" s="1">
        <v>5272</v>
      </c>
      <c r="B5280" s="1" t="str">
        <f>"201411001004"</f>
        <v>201411001004</v>
      </c>
      <c r="C5280" s="1" t="s">
        <v>3</v>
      </c>
    </row>
    <row r="5281" spans="1:3" x14ac:dyDescent="0.25">
      <c r="A5281" s="1">
        <v>5273</v>
      </c>
      <c r="B5281" s="1" t="str">
        <f>"201411001507"</f>
        <v>201411001507</v>
      </c>
      <c r="C5281" s="1" t="s">
        <v>3</v>
      </c>
    </row>
    <row r="5282" spans="1:3" x14ac:dyDescent="0.25">
      <c r="A5282" s="1">
        <v>5274</v>
      </c>
      <c r="B5282" s="1" t="str">
        <f>"201411001681"</f>
        <v>201411001681</v>
      </c>
      <c r="C5282" s="1" t="s">
        <v>3</v>
      </c>
    </row>
    <row r="5283" spans="1:3" x14ac:dyDescent="0.25">
      <c r="A5283" s="1">
        <v>5275</v>
      </c>
      <c r="B5283" s="1" t="str">
        <f>"201411001762"</f>
        <v>201411001762</v>
      </c>
      <c r="C5283" s="1" t="s">
        <v>3</v>
      </c>
    </row>
    <row r="5284" spans="1:3" x14ac:dyDescent="0.25">
      <c r="A5284" s="1">
        <v>5276</v>
      </c>
      <c r="B5284" s="1" t="str">
        <f>"201411001891"</f>
        <v>201411001891</v>
      </c>
      <c r="C5284" s="1" t="s">
        <v>3</v>
      </c>
    </row>
    <row r="5285" spans="1:3" x14ac:dyDescent="0.25">
      <c r="A5285" s="1">
        <v>5277</v>
      </c>
      <c r="B5285" s="1" t="str">
        <f>"201411002009"</f>
        <v>201411002009</v>
      </c>
      <c r="C5285" s="1" t="s">
        <v>3</v>
      </c>
    </row>
    <row r="5286" spans="1:3" x14ac:dyDescent="0.25">
      <c r="A5286" s="1">
        <v>5278</v>
      </c>
      <c r="B5286" s="1" t="str">
        <f>"201411002146"</f>
        <v>201411002146</v>
      </c>
      <c r="C5286" s="1" t="s">
        <v>3</v>
      </c>
    </row>
    <row r="5287" spans="1:3" x14ac:dyDescent="0.25">
      <c r="A5287" s="1">
        <v>5279</v>
      </c>
      <c r="B5287" s="1" t="str">
        <f>"201411002649"</f>
        <v>201411002649</v>
      </c>
      <c r="C5287" s="1" t="s">
        <v>3</v>
      </c>
    </row>
    <row r="5288" spans="1:3" x14ac:dyDescent="0.25">
      <c r="A5288" s="1">
        <v>5280</v>
      </c>
      <c r="B5288" s="1" t="str">
        <f>"201411002829"</f>
        <v>201411002829</v>
      </c>
      <c r="C5288" s="1" t="s">
        <v>3</v>
      </c>
    </row>
    <row r="5289" spans="1:3" x14ac:dyDescent="0.25">
      <c r="A5289" s="1">
        <v>5281</v>
      </c>
      <c r="B5289" s="1" t="str">
        <f>"201411002950"</f>
        <v>201411002950</v>
      </c>
      <c r="C5289" s="1" t="s">
        <v>3</v>
      </c>
    </row>
    <row r="5290" spans="1:3" x14ac:dyDescent="0.25">
      <c r="A5290" s="1">
        <v>5282</v>
      </c>
      <c r="B5290" s="1" t="str">
        <f>"201411003004"</f>
        <v>201411003004</v>
      </c>
      <c r="C5290" s="1" t="s">
        <v>3</v>
      </c>
    </row>
    <row r="5291" spans="1:3" x14ac:dyDescent="0.25">
      <c r="A5291" s="1">
        <v>5283</v>
      </c>
      <c r="B5291" s="1" t="str">
        <f>"201411003273"</f>
        <v>201411003273</v>
      </c>
      <c r="C5291" s="1" t="s">
        <v>3</v>
      </c>
    </row>
    <row r="5292" spans="1:3" x14ac:dyDescent="0.25">
      <c r="A5292" s="1">
        <v>5284</v>
      </c>
      <c r="B5292" s="1" t="str">
        <f>"201411003283"</f>
        <v>201411003283</v>
      </c>
      <c r="C5292" s="1" t="s">
        <v>3</v>
      </c>
    </row>
    <row r="5293" spans="1:3" x14ac:dyDescent="0.25">
      <c r="A5293" s="1">
        <v>5285</v>
      </c>
      <c r="B5293" s="1" t="str">
        <f>"201411003335"</f>
        <v>201411003335</v>
      </c>
      <c r="C5293" s="1" t="s">
        <v>3</v>
      </c>
    </row>
    <row r="5294" spans="1:3" x14ac:dyDescent="0.25">
      <c r="A5294" s="1">
        <v>5286</v>
      </c>
      <c r="B5294" s="1" t="str">
        <f>"201411003531"</f>
        <v>201411003531</v>
      </c>
      <c r="C5294" s="1" t="s">
        <v>3</v>
      </c>
    </row>
    <row r="5295" spans="1:3" x14ac:dyDescent="0.25">
      <c r="A5295" s="1">
        <v>5287</v>
      </c>
      <c r="B5295" s="1" t="str">
        <f>"201411003590"</f>
        <v>201411003590</v>
      </c>
      <c r="C5295" s="1" t="s">
        <v>3</v>
      </c>
    </row>
    <row r="5296" spans="1:3" x14ac:dyDescent="0.25">
      <c r="A5296" s="1">
        <v>5288</v>
      </c>
      <c r="B5296" s="1" t="str">
        <f>"201411003611"</f>
        <v>201411003611</v>
      </c>
      <c r="C5296" s="1" t="s">
        <v>3</v>
      </c>
    </row>
    <row r="5297" spans="1:3" x14ac:dyDescent="0.25">
      <c r="A5297" s="1">
        <v>5289</v>
      </c>
      <c r="B5297" s="1" t="str">
        <f>"201411003620"</f>
        <v>201411003620</v>
      </c>
      <c r="C5297" s="1" t="s">
        <v>3</v>
      </c>
    </row>
    <row r="5298" spans="1:3" x14ac:dyDescent="0.25">
      <c r="A5298" s="1">
        <v>5290</v>
      </c>
      <c r="B5298" s="1" t="str">
        <f>"201411003624"</f>
        <v>201411003624</v>
      </c>
      <c r="C5298" s="1" t="s">
        <v>3</v>
      </c>
    </row>
    <row r="5299" spans="1:3" x14ac:dyDescent="0.25">
      <c r="A5299" s="1">
        <v>5291</v>
      </c>
      <c r="B5299" s="1" t="str">
        <f>"201412000095"</f>
        <v>201412000095</v>
      </c>
      <c r="C5299" s="1" t="s">
        <v>3</v>
      </c>
    </row>
    <row r="5300" spans="1:3" x14ac:dyDescent="0.25">
      <c r="A5300" s="1">
        <v>5292</v>
      </c>
      <c r="B5300" s="1" t="str">
        <f>"201412000203"</f>
        <v>201412000203</v>
      </c>
      <c r="C5300" s="1" t="s">
        <v>3</v>
      </c>
    </row>
    <row r="5301" spans="1:3" x14ac:dyDescent="0.25">
      <c r="A5301" s="1">
        <v>5293</v>
      </c>
      <c r="B5301" s="1" t="str">
        <f>"201412000664"</f>
        <v>201412000664</v>
      </c>
      <c r="C5301" s="1" t="s">
        <v>3</v>
      </c>
    </row>
    <row r="5302" spans="1:3" x14ac:dyDescent="0.25">
      <c r="A5302" s="1">
        <v>5294</v>
      </c>
      <c r="B5302" s="1" t="str">
        <f>"201412000697"</f>
        <v>201412000697</v>
      </c>
      <c r="C5302" s="1" t="s">
        <v>3</v>
      </c>
    </row>
    <row r="5303" spans="1:3" x14ac:dyDescent="0.25">
      <c r="A5303" s="1">
        <v>5295</v>
      </c>
      <c r="B5303" s="1" t="str">
        <f>"201412000709"</f>
        <v>201412000709</v>
      </c>
      <c r="C5303" s="1" t="s">
        <v>3</v>
      </c>
    </row>
    <row r="5304" spans="1:3" x14ac:dyDescent="0.25">
      <c r="A5304" s="1">
        <v>5296</v>
      </c>
      <c r="B5304" s="1" t="str">
        <f>"201412001119"</f>
        <v>201412001119</v>
      </c>
      <c r="C5304" s="1" t="s">
        <v>3</v>
      </c>
    </row>
    <row r="5305" spans="1:3" x14ac:dyDescent="0.25">
      <c r="A5305" s="1">
        <v>5297</v>
      </c>
      <c r="B5305" s="1" t="str">
        <f>"201412001120"</f>
        <v>201412001120</v>
      </c>
      <c r="C5305" s="1" t="s">
        <v>3</v>
      </c>
    </row>
    <row r="5306" spans="1:3" x14ac:dyDescent="0.25">
      <c r="A5306" s="1">
        <v>5298</v>
      </c>
      <c r="B5306" s="1" t="str">
        <f>"201412001174"</f>
        <v>201412001174</v>
      </c>
      <c r="C5306" s="1" t="s">
        <v>3</v>
      </c>
    </row>
    <row r="5307" spans="1:3" x14ac:dyDescent="0.25">
      <c r="A5307" s="1">
        <v>5299</v>
      </c>
      <c r="B5307" s="1" t="str">
        <f>"201412001339"</f>
        <v>201412001339</v>
      </c>
      <c r="C5307" s="1" t="s">
        <v>3</v>
      </c>
    </row>
    <row r="5308" spans="1:3" x14ac:dyDescent="0.25">
      <c r="A5308" s="1">
        <v>5300</v>
      </c>
      <c r="B5308" s="1" t="str">
        <f>"201412001373"</f>
        <v>201412001373</v>
      </c>
      <c r="C5308" s="1" t="s">
        <v>3</v>
      </c>
    </row>
    <row r="5309" spans="1:3" x14ac:dyDescent="0.25">
      <c r="A5309" s="1">
        <v>5301</v>
      </c>
      <c r="B5309" s="1" t="str">
        <f>"201412001704"</f>
        <v>201412001704</v>
      </c>
      <c r="C5309" s="1" t="s">
        <v>3</v>
      </c>
    </row>
    <row r="5310" spans="1:3" x14ac:dyDescent="0.25">
      <c r="A5310" s="1">
        <v>5302</v>
      </c>
      <c r="B5310" s="1" t="str">
        <f>"201412001757"</f>
        <v>201412001757</v>
      </c>
      <c r="C5310" s="1" t="s">
        <v>3</v>
      </c>
    </row>
    <row r="5311" spans="1:3" x14ac:dyDescent="0.25">
      <c r="A5311" s="1">
        <v>5303</v>
      </c>
      <c r="B5311" s="1" t="str">
        <f>"201412001899"</f>
        <v>201412001899</v>
      </c>
      <c r="C5311" s="1" t="s">
        <v>3</v>
      </c>
    </row>
    <row r="5312" spans="1:3" x14ac:dyDescent="0.25">
      <c r="A5312" s="1">
        <v>5304</v>
      </c>
      <c r="B5312" s="1" t="str">
        <f>"201412002068"</f>
        <v>201412002068</v>
      </c>
      <c r="C5312" s="1" t="s">
        <v>3</v>
      </c>
    </row>
    <row r="5313" spans="1:3" x14ac:dyDescent="0.25">
      <c r="A5313" s="1">
        <v>5305</v>
      </c>
      <c r="B5313" s="1" t="str">
        <f>"201412002084"</f>
        <v>201412002084</v>
      </c>
      <c r="C5313" s="1" t="s">
        <v>3</v>
      </c>
    </row>
    <row r="5314" spans="1:3" x14ac:dyDescent="0.25">
      <c r="A5314" s="1">
        <v>5306</v>
      </c>
      <c r="B5314" s="1" t="str">
        <f>"201412002110"</f>
        <v>201412002110</v>
      </c>
      <c r="C5314" s="1" t="s">
        <v>3</v>
      </c>
    </row>
    <row r="5315" spans="1:3" x14ac:dyDescent="0.25">
      <c r="A5315" s="1">
        <v>5307</v>
      </c>
      <c r="B5315" s="1" t="str">
        <f>"201412002171"</f>
        <v>201412002171</v>
      </c>
      <c r="C5315" s="1" t="s">
        <v>3</v>
      </c>
    </row>
    <row r="5316" spans="1:3" x14ac:dyDescent="0.25">
      <c r="A5316" s="1">
        <v>5308</v>
      </c>
      <c r="B5316" s="1" t="str">
        <f>"201412002299"</f>
        <v>201412002299</v>
      </c>
      <c r="C5316" s="1" t="s">
        <v>3</v>
      </c>
    </row>
    <row r="5317" spans="1:3" x14ac:dyDescent="0.25">
      <c r="A5317" s="1">
        <v>5309</v>
      </c>
      <c r="B5317" s="1" t="str">
        <f>"201412003136"</f>
        <v>201412003136</v>
      </c>
      <c r="C5317" s="1" t="s">
        <v>3</v>
      </c>
    </row>
    <row r="5318" spans="1:3" x14ac:dyDescent="0.25">
      <c r="A5318" s="1">
        <v>5310</v>
      </c>
      <c r="B5318" s="1" t="str">
        <f>"201412003214"</f>
        <v>201412003214</v>
      </c>
      <c r="C5318" s="1" t="s">
        <v>3</v>
      </c>
    </row>
    <row r="5319" spans="1:3" x14ac:dyDescent="0.25">
      <c r="A5319" s="1">
        <v>5311</v>
      </c>
      <c r="B5319" s="1" t="str">
        <f>"201412003290"</f>
        <v>201412003290</v>
      </c>
      <c r="C5319" s="1" t="s">
        <v>3</v>
      </c>
    </row>
    <row r="5320" spans="1:3" x14ac:dyDescent="0.25">
      <c r="A5320" s="1">
        <v>5312</v>
      </c>
      <c r="B5320" s="1" t="str">
        <f>"201412003430"</f>
        <v>201412003430</v>
      </c>
      <c r="C5320" s="1" t="s">
        <v>3</v>
      </c>
    </row>
    <row r="5321" spans="1:3" x14ac:dyDescent="0.25">
      <c r="A5321" s="1">
        <v>5313</v>
      </c>
      <c r="B5321" s="1" t="str">
        <f>"201412003594"</f>
        <v>201412003594</v>
      </c>
      <c r="C5321" s="1" t="s">
        <v>3</v>
      </c>
    </row>
    <row r="5322" spans="1:3" x14ac:dyDescent="0.25">
      <c r="A5322" s="1">
        <v>5314</v>
      </c>
      <c r="B5322" s="1" t="str">
        <f>"201412003704"</f>
        <v>201412003704</v>
      </c>
      <c r="C5322" s="1" t="s">
        <v>3</v>
      </c>
    </row>
    <row r="5323" spans="1:3" x14ac:dyDescent="0.25">
      <c r="A5323" s="1">
        <v>5315</v>
      </c>
      <c r="B5323" s="1" t="str">
        <f>"201412003886"</f>
        <v>201412003886</v>
      </c>
      <c r="C5323" s="1" t="s">
        <v>3</v>
      </c>
    </row>
    <row r="5324" spans="1:3" x14ac:dyDescent="0.25">
      <c r="A5324" s="1">
        <v>5316</v>
      </c>
      <c r="B5324" s="1" t="str">
        <f>"201412004112"</f>
        <v>201412004112</v>
      </c>
      <c r="C5324" s="1" t="s">
        <v>3</v>
      </c>
    </row>
    <row r="5325" spans="1:3" x14ac:dyDescent="0.25">
      <c r="A5325" s="1">
        <v>5317</v>
      </c>
      <c r="B5325" s="1" t="str">
        <f>"201412004398"</f>
        <v>201412004398</v>
      </c>
      <c r="C5325" s="1" t="s">
        <v>3</v>
      </c>
    </row>
    <row r="5326" spans="1:3" x14ac:dyDescent="0.25">
      <c r="A5326" s="1">
        <v>5318</v>
      </c>
      <c r="B5326" s="1" t="str">
        <f>"201412004436"</f>
        <v>201412004436</v>
      </c>
      <c r="C5326" s="1" t="s">
        <v>3</v>
      </c>
    </row>
    <row r="5327" spans="1:3" x14ac:dyDescent="0.25">
      <c r="A5327" s="1">
        <v>5319</v>
      </c>
      <c r="B5327" s="1" t="str">
        <f>"201412004601"</f>
        <v>201412004601</v>
      </c>
      <c r="C5327" s="1" t="s">
        <v>3</v>
      </c>
    </row>
    <row r="5328" spans="1:3" x14ac:dyDescent="0.25">
      <c r="A5328" s="1">
        <v>5320</v>
      </c>
      <c r="B5328" s="1" t="str">
        <f>"201412004779"</f>
        <v>201412004779</v>
      </c>
      <c r="C5328" s="1" t="s">
        <v>3</v>
      </c>
    </row>
    <row r="5329" spans="1:3" x14ac:dyDescent="0.25">
      <c r="A5329" s="1">
        <v>5321</v>
      </c>
      <c r="B5329" s="1" t="str">
        <f>"201412005059"</f>
        <v>201412005059</v>
      </c>
      <c r="C5329" s="1" t="s">
        <v>3</v>
      </c>
    </row>
    <row r="5330" spans="1:3" x14ac:dyDescent="0.25">
      <c r="A5330" s="1">
        <v>5322</v>
      </c>
      <c r="B5330" s="1" t="str">
        <f>"201412005171"</f>
        <v>201412005171</v>
      </c>
      <c r="C5330" s="1" t="s">
        <v>3</v>
      </c>
    </row>
    <row r="5331" spans="1:3" x14ac:dyDescent="0.25">
      <c r="A5331" s="1">
        <v>5323</v>
      </c>
      <c r="B5331" s="1" t="str">
        <f>"201412005182"</f>
        <v>201412005182</v>
      </c>
      <c r="C5331" s="1" t="s">
        <v>3</v>
      </c>
    </row>
    <row r="5332" spans="1:3" x14ac:dyDescent="0.25">
      <c r="A5332" s="1">
        <v>5324</v>
      </c>
      <c r="B5332" s="1" t="str">
        <f>"201412005358"</f>
        <v>201412005358</v>
      </c>
      <c r="C5332" s="1" t="s">
        <v>3</v>
      </c>
    </row>
    <row r="5333" spans="1:3" x14ac:dyDescent="0.25">
      <c r="A5333" s="1">
        <v>5325</v>
      </c>
      <c r="B5333" s="1" t="str">
        <f>"201412005434"</f>
        <v>201412005434</v>
      </c>
      <c r="C5333" s="1" t="s">
        <v>3</v>
      </c>
    </row>
    <row r="5334" spans="1:3" x14ac:dyDescent="0.25">
      <c r="A5334" s="1">
        <v>5326</v>
      </c>
      <c r="B5334" s="1" t="str">
        <f>"201412005818"</f>
        <v>201412005818</v>
      </c>
      <c r="C5334" s="1" t="s">
        <v>3</v>
      </c>
    </row>
    <row r="5335" spans="1:3" x14ac:dyDescent="0.25">
      <c r="A5335" s="1">
        <v>5327</v>
      </c>
      <c r="B5335" s="1" t="str">
        <f>"201412005941"</f>
        <v>201412005941</v>
      </c>
      <c r="C5335" s="1" t="s">
        <v>3</v>
      </c>
    </row>
    <row r="5336" spans="1:3" x14ac:dyDescent="0.25">
      <c r="A5336" s="1">
        <v>5328</v>
      </c>
      <c r="B5336" s="1" t="str">
        <f>"201412005956"</f>
        <v>201412005956</v>
      </c>
      <c r="C5336" s="1" t="s">
        <v>3</v>
      </c>
    </row>
    <row r="5337" spans="1:3" x14ac:dyDescent="0.25">
      <c r="A5337" s="1">
        <v>5329</v>
      </c>
      <c r="B5337" s="1" t="str">
        <f>"201412006028"</f>
        <v>201412006028</v>
      </c>
      <c r="C5337" s="1" t="s">
        <v>3</v>
      </c>
    </row>
    <row r="5338" spans="1:3" x14ac:dyDescent="0.25">
      <c r="A5338" s="1">
        <v>5330</v>
      </c>
      <c r="B5338" s="1" t="str">
        <f>"201412006046"</f>
        <v>201412006046</v>
      </c>
      <c r="C5338" s="1" t="s">
        <v>3</v>
      </c>
    </row>
    <row r="5339" spans="1:3" x14ac:dyDescent="0.25">
      <c r="A5339" s="1">
        <v>5331</v>
      </c>
      <c r="B5339" s="1" t="str">
        <f>"201412006095"</f>
        <v>201412006095</v>
      </c>
      <c r="C5339" s="1" t="s">
        <v>3</v>
      </c>
    </row>
    <row r="5340" spans="1:3" x14ac:dyDescent="0.25">
      <c r="A5340" s="1">
        <v>5332</v>
      </c>
      <c r="B5340" s="1" t="str">
        <f>"201412006342"</f>
        <v>201412006342</v>
      </c>
      <c r="C5340" s="1" t="s">
        <v>3</v>
      </c>
    </row>
    <row r="5341" spans="1:3" x14ac:dyDescent="0.25">
      <c r="A5341" s="1">
        <v>5333</v>
      </c>
      <c r="B5341" s="1" t="str">
        <f>"201412006349"</f>
        <v>201412006349</v>
      </c>
      <c r="C5341" s="1" t="s">
        <v>3</v>
      </c>
    </row>
    <row r="5342" spans="1:3" x14ac:dyDescent="0.25">
      <c r="A5342" s="1">
        <v>5334</v>
      </c>
      <c r="B5342" s="1" t="str">
        <f>"201412006442"</f>
        <v>201412006442</v>
      </c>
      <c r="C5342" s="1" t="s">
        <v>3</v>
      </c>
    </row>
    <row r="5343" spans="1:3" x14ac:dyDescent="0.25">
      <c r="A5343" s="1">
        <v>5335</v>
      </c>
      <c r="B5343" s="1" t="str">
        <f>"201412006487"</f>
        <v>201412006487</v>
      </c>
      <c r="C5343" s="1" t="s">
        <v>3</v>
      </c>
    </row>
    <row r="5344" spans="1:3" x14ac:dyDescent="0.25">
      <c r="A5344" s="1">
        <v>5336</v>
      </c>
      <c r="B5344" s="1" t="str">
        <f>"201412006503"</f>
        <v>201412006503</v>
      </c>
      <c r="C5344" s="1" t="s">
        <v>3</v>
      </c>
    </row>
    <row r="5345" spans="1:3" x14ac:dyDescent="0.25">
      <c r="A5345" s="1">
        <v>5337</v>
      </c>
      <c r="B5345" s="1" t="str">
        <f>"201412006823"</f>
        <v>201412006823</v>
      </c>
      <c r="C5345" s="1" t="s">
        <v>3</v>
      </c>
    </row>
    <row r="5346" spans="1:3" x14ac:dyDescent="0.25">
      <c r="A5346" s="1">
        <v>5338</v>
      </c>
      <c r="B5346" s="1" t="str">
        <f>"201412006906"</f>
        <v>201412006906</v>
      </c>
      <c r="C5346" s="1" t="s">
        <v>3</v>
      </c>
    </row>
    <row r="5347" spans="1:3" x14ac:dyDescent="0.25">
      <c r="A5347" s="1">
        <v>5339</v>
      </c>
      <c r="B5347" s="1" t="str">
        <f>"201412006961"</f>
        <v>201412006961</v>
      </c>
      <c r="C5347" s="1" t="s">
        <v>3</v>
      </c>
    </row>
    <row r="5348" spans="1:3" x14ac:dyDescent="0.25">
      <c r="A5348" s="1">
        <v>5340</v>
      </c>
      <c r="B5348" s="1" t="str">
        <f>"201412007079"</f>
        <v>201412007079</v>
      </c>
      <c r="C5348" s="1" t="s">
        <v>3</v>
      </c>
    </row>
    <row r="5349" spans="1:3" x14ac:dyDescent="0.25">
      <c r="A5349" s="1">
        <v>5341</v>
      </c>
      <c r="B5349" s="1" t="str">
        <f>"201412007124"</f>
        <v>201412007124</v>
      </c>
      <c r="C5349" s="1" t="s">
        <v>3</v>
      </c>
    </row>
    <row r="5350" spans="1:3" x14ac:dyDescent="0.25">
      <c r="A5350" s="1">
        <v>5342</v>
      </c>
      <c r="B5350" s="1" t="str">
        <f>"201412007252"</f>
        <v>201412007252</v>
      </c>
      <c r="C5350" s="1" t="s">
        <v>3</v>
      </c>
    </row>
    <row r="5351" spans="1:3" x14ac:dyDescent="0.25">
      <c r="A5351" s="1">
        <v>5343</v>
      </c>
      <c r="B5351" s="1" t="str">
        <f>"201412007394"</f>
        <v>201412007394</v>
      </c>
      <c r="C5351" s="1" t="s">
        <v>3</v>
      </c>
    </row>
    <row r="5352" spans="1:3" x14ac:dyDescent="0.25">
      <c r="A5352" s="1">
        <v>5344</v>
      </c>
      <c r="B5352" s="1" t="str">
        <f>"201412007438"</f>
        <v>201412007438</v>
      </c>
      <c r="C5352" s="1" t="s">
        <v>3</v>
      </c>
    </row>
    <row r="5353" spans="1:3" x14ac:dyDescent="0.25">
      <c r="A5353" s="1">
        <v>5345</v>
      </c>
      <c r="B5353" s="1" t="str">
        <f>"201501000158"</f>
        <v>201501000158</v>
      </c>
      <c r="C5353" s="1" t="s">
        <v>3</v>
      </c>
    </row>
    <row r="5354" spans="1:3" x14ac:dyDescent="0.25">
      <c r="A5354" s="1">
        <v>5346</v>
      </c>
      <c r="B5354" s="1" t="str">
        <f>"201501000245"</f>
        <v>201501000245</v>
      </c>
      <c r="C5354" s="1" t="s">
        <v>3</v>
      </c>
    </row>
    <row r="5355" spans="1:3" x14ac:dyDescent="0.25">
      <c r="A5355" s="1">
        <v>5347</v>
      </c>
      <c r="B5355" s="1" t="str">
        <f>"201501000250"</f>
        <v>201501000250</v>
      </c>
      <c r="C5355" s="1" t="s">
        <v>3</v>
      </c>
    </row>
    <row r="5356" spans="1:3" x14ac:dyDescent="0.25">
      <c r="A5356" s="1">
        <v>5348</v>
      </c>
      <c r="B5356" s="1" t="str">
        <f>"201501000281"</f>
        <v>201501000281</v>
      </c>
      <c r="C5356" s="1" t="s">
        <v>3</v>
      </c>
    </row>
    <row r="5357" spans="1:3" x14ac:dyDescent="0.25">
      <c r="A5357" s="1">
        <v>5349</v>
      </c>
      <c r="B5357" s="1" t="str">
        <f>"201501000298"</f>
        <v>201501000298</v>
      </c>
      <c r="C5357" s="1" t="s">
        <v>3</v>
      </c>
    </row>
    <row r="5358" spans="1:3" x14ac:dyDescent="0.25">
      <c r="A5358" s="1">
        <v>5350</v>
      </c>
      <c r="B5358" s="1" t="str">
        <f>"201502000030"</f>
        <v>201502000030</v>
      </c>
      <c r="C5358" s="1" t="s">
        <v>3</v>
      </c>
    </row>
    <row r="5359" spans="1:3" x14ac:dyDescent="0.25">
      <c r="A5359" s="1">
        <v>5351</v>
      </c>
      <c r="B5359" s="1" t="str">
        <f>"201502000198"</f>
        <v>201502000198</v>
      </c>
      <c r="C5359" s="1" t="s">
        <v>3</v>
      </c>
    </row>
    <row r="5360" spans="1:3" x14ac:dyDescent="0.25">
      <c r="A5360" s="1">
        <v>5352</v>
      </c>
      <c r="B5360" s="1" t="str">
        <f>"201502000449"</f>
        <v>201502000449</v>
      </c>
      <c r="C5360" s="1" t="s">
        <v>3</v>
      </c>
    </row>
    <row r="5361" spans="1:3" x14ac:dyDescent="0.25">
      <c r="A5361" s="1">
        <v>5353</v>
      </c>
      <c r="B5361" s="1" t="str">
        <f>"201502000470"</f>
        <v>201502000470</v>
      </c>
      <c r="C5361" s="1" t="s">
        <v>3</v>
      </c>
    </row>
    <row r="5362" spans="1:3" x14ac:dyDescent="0.25">
      <c r="A5362" s="1">
        <v>5354</v>
      </c>
      <c r="B5362" s="1" t="str">
        <f>"201502000546"</f>
        <v>201502000546</v>
      </c>
      <c r="C5362" s="1" t="s">
        <v>3</v>
      </c>
    </row>
    <row r="5363" spans="1:3" x14ac:dyDescent="0.25">
      <c r="A5363" s="1">
        <v>5355</v>
      </c>
      <c r="B5363" s="1" t="str">
        <f>"201502001649"</f>
        <v>201502001649</v>
      </c>
      <c r="C5363" s="1" t="s">
        <v>3</v>
      </c>
    </row>
    <row r="5364" spans="1:3" x14ac:dyDescent="0.25">
      <c r="A5364" s="1">
        <v>5356</v>
      </c>
      <c r="B5364" s="1" t="str">
        <f>"201502001996"</f>
        <v>201502001996</v>
      </c>
      <c r="C5364" s="1" t="s">
        <v>3</v>
      </c>
    </row>
    <row r="5365" spans="1:3" x14ac:dyDescent="0.25">
      <c r="A5365" s="1">
        <v>5357</v>
      </c>
      <c r="B5365" s="1" t="str">
        <f>"201502002154"</f>
        <v>201502002154</v>
      </c>
      <c r="C5365" s="1" t="s">
        <v>3</v>
      </c>
    </row>
    <row r="5366" spans="1:3" x14ac:dyDescent="0.25">
      <c r="A5366" s="1">
        <v>5358</v>
      </c>
      <c r="B5366" s="1" t="str">
        <f>"201502002163"</f>
        <v>201502002163</v>
      </c>
      <c r="C5366" s="1" t="s">
        <v>3</v>
      </c>
    </row>
    <row r="5367" spans="1:3" x14ac:dyDescent="0.25">
      <c r="A5367" s="1">
        <v>5359</v>
      </c>
      <c r="B5367" s="1" t="str">
        <f>"201502003097"</f>
        <v>201502003097</v>
      </c>
      <c r="C5367" s="1" t="s">
        <v>3</v>
      </c>
    </row>
    <row r="5368" spans="1:3" x14ac:dyDescent="0.25">
      <c r="A5368" s="1">
        <v>5360</v>
      </c>
      <c r="B5368" s="1" t="str">
        <f>"201502003456"</f>
        <v>201502003456</v>
      </c>
      <c r="C5368" s="1" t="s">
        <v>3</v>
      </c>
    </row>
    <row r="5369" spans="1:3" x14ac:dyDescent="0.25">
      <c r="A5369" s="1">
        <v>5361</v>
      </c>
      <c r="B5369" s="1" t="str">
        <f>"201502003581"</f>
        <v>201502003581</v>
      </c>
      <c r="C5369" s="1" t="s">
        <v>3</v>
      </c>
    </row>
    <row r="5370" spans="1:3" x14ac:dyDescent="0.25">
      <c r="A5370" s="1">
        <v>5362</v>
      </c>
      <c r="B5370" s="1" t="str">
        <f>"201502003583"</f>
        <v>201502003583</v>
      </c>
      <c r="C5370" s="1" t="s">
        <v>3</v>
      </c>
    </row>
    <row r="5371" spans="1:3" x14ac:dyDescent="0.25">
      <c r="A5371" s="1">
        <v>5363</v>
      </c>
      <c r="B5371" s="1" t="str">
        <f>"201502003590"</f>
        <v>201502003590</v>
      </c>
      <c r="C5371" s="1" t="s">
        <v>3</v>
      </c>
    </row>
    <row r="5372" spans="1:3" x14ac:dyDescent="0.25">
      <c r="A5372" s="1">
        <v>5364</v>
      </c>
      <c r="B5372" s="1" t="str">
        <f>"201502003906"</f>
        <v>201502003906</v>
      </c>
      <c r="C5372" s="1" t="s">
        <v>3</v>
      </c>
    </row>
    <row r="5373" spans="1:3" x14ac:dyDescent="0.25">
      <c r="A5373" s="1">
        <v>5365</v>
      </c>
      <c r="B5373" s="1" t="str">
        <f>"201503000050"</f>
        <v>201503000050</v>
      </c>
      <c r="C5373" s="1" t="s">
        <v>3</v>
      </c>
    </row>
    <row r="5374" spans="1:3" x14ac:dyDescent="0.25">
      <c r="A5374" s="1">
        <v>5366</v>
      </c>
      <c r="B5374" s="1" t="str">
        <f>"201503000058"</f>
        <v>201503000058</v>
      </c>
      <c r="C5374" s="1" t="s">
        <v>3</v>
      </c>
    </row>
    <row r="5375" spans="1:3" x14ac:dyDescent="0.25">
      <c r="A5375" s="1">
        <v>5367</v>
      </c>
      <c r="B5375" s="1" t="str">
        <f>"201503000104"</f>
        <v>201503000104</v>
      </c>
      <c r="C5375" s="1" t="s">
        <v>3</v>
      </c>
    </row>
    <row r="5376" spans="1:3" x14ac:dyDescent="0.25">
      <c r="A5376" s="1">
        <v>5368</v>
      </c>
      <c r="B5376" s="1" t="str">
        <f>"201503000192"</f>
        <v>201503000192</v>
      </c>
      <c r="C5376" s="1" t="s">
        <v>3</v>
      </c>
    </row>
    <row r="5377" spans="1:3" x14ac:dyDescent="0.25">
      <c r="A5377" s="1">
        <v>5369</v>
      </c>
      <c r="B5377" s="1" t="str">
        <f>"201503000320"</f>
        <v>201503000320</v>
      </c>
      <c r="C5377" s="1" t="s">
        <v>3</v>
      </c>
    </row>
    <row r="5378" spans="1:3" x14ac:dyDescent="0.25">
      <c r="A5378" s="1">
        <v>5370</v>
      </c>
      <c r="B5378" s="1" t="str">
        <f>"201503000358"</f>
        <v>201503000358</v>
      </c>
      <c r="C5378" s="1" t="s">
        <v>3</v>
      </c>
    </row>
    <row r="5379" spans="1:3" x14ac:dyDescent="0.25">
      <c r="A5379" s="1">
        <v>5371</v>
      </c>
      <c r="B5379" s="1" t="str">
        <f>"201503000387"</f>
        <v>201503000387</v>
      </c>
      <c r="C5379" s="1" t="s">
        <v>3</v>
      </c>
    </row>
    <row r="5380" spans="1:3" x14ac:dyDescent="0.25">
      <c r="A5380" s="1">
        <v>5372</v>
      </c>
      <c r="B5380" s="1" t="str">
        <f>"201503000391"</f>
        <v>201503000391</v>
      </c>
      <c r="C5380" s="1" t="s">
        <v>3</v>
      </c>
    </row>
    <row r="5381" spans="1:3" x14ac:dyDescent="0.25">
      <c r="A5381" s="1">
        <v>5373</v>
      </c>
      <c r="B5381" s="1" t="str">
        <f>"201503000516"</f>
        <v>201503000516</v>
      </c>
      <c r="C5381" s="1" t="s">
        <v>3</v>
      </c>
    </row>
    <row r="5382" spans="1:3" x14ac:dyDescent="0.25">
      <c r="A5382" s="1">
        <v>5374</v>
      </c>
      <c r="B5382" s="1" t="str">
        <f>"201504000046"</f>
        <v>201504000046</v>
      </c>
      <c r="C5382" s="1" t="s">
        <v>3</v>
      </c>
    </row>
    <row r="5383" spans="1:3" x14ac:dyDescent="0.25">
      <c r="A5383" s="1">
        <v>5375</v>
      </c>
      <c r="B5383" s="1" t="str">
        <f>"201504000078"</f>
        <v>201504000078</v>
      </c>
      <c r="C5383" s="1" t="s">
        <v>3</v>
      </c>
    </row>
    <row r="5384" spans="1:3" x14ac:dyDescent="0.25">
      <c r="A5384" s="1">
        <v>5376</v>
      </c>
      <c r="B5384" s="1" t="str">
        <f>"201504000095"</f>
        <v>201504000095</v>
      </c>
      <c r="C5384" s="1" t="s">
        <v>3</v>
      </c>
    </row>
    <row r="5385" spans="1:3" x14ac:dyDescent="0.25">
      <c r="A5385" s="1">
        <v>5377</v>
      </c>
      <c r="B5385" s="1" t="str">
        <f>"201504000164"</f>
        <v>201504000164</v>
      </c>
      <c r="C5385" s="1" t="s">
        <v>3</v>
      </c>
    </row>
    <row r="5386" spans="1:3" x14ac:dyDescent="0.25">
      <c r="A5386" s="1">
        <v>5378</v>
      </c>
      <c r="B5386" s="1" t="str">
        <f>"201504000183"</f>
        <v>201504000183</v>
      </c>
      <c r="C5386" s="1" t="s">
        <v>3</v>
      </c>
    </row>
    <row r="5387" spans="1:3" x14ac:dyDescent="0.25">
      <c r="A5387" s="1">
        <v>5379</v>
      </c>
      <c r="B5387" s="1" t="str">
        <f>"201504000211"</f>
        <v>201504000211</v>
      </c>
      <c r="C5387" s="1" t="s">
        <v>3</v>
      </c>
    </row>
    <row r="5388" spans="1:3" x14ac:dyDescent="0.25">
      <c r="A5388" s="1">
        <v>5380</v>
      </c>
      <c r="B5388" s="1" t="str">
        <f>"201504000277"</f>
        <v>201504000277</v>
      </c>
      <c r="C5388" s="1" t="s">
        <v>3</v>
      </c>
    </row>
    <row r="5389" spans="1:3" x14ac:dyDescent="0.25">
      <c r="A5389" s="1">
        <v>5381</v>
      </c>
      <c r="B5389" s="1" t="str">
        <f>"201504000306"</f>
        <v>201504000306</v>
      </c>
      <c r="C5389" s="1" t="s">
        <v>3</v>
      </c>
    </row>
    <row r="5390" spans="1:3" x14ac:dyDescent="0.25">
      <c r="A5390" s="1">
        <v>5382</v>
      </c>
      <c r="B5390" s="1" t="str">
        <f>"201504000404"</f>
        <v>201504000404</v>
      </c>
      <c r="C5390" s="1" t="s">
        <v>3</v>
      </c>
    </row>
    <row r="5391" spans="1:3" x14ac:dyDescent="0.25">
      <c r="A5391" s="1">
        <v>5383</v>
      </c>
      <c r="B5391" s="1" t="str">
        <f>"201504000485"</f>
        <v>201504000485</v>
      </c>
      <c r="C5391" s="1" t="s">
        <v>3</v>
      </c>
    </row>
    <row r="5392" spans="1:3" x14ac:dyDescent="0.25">
      <c r="A5392" s="1">
        <v>5384</v>
      </c>
      <c r="B5392" s="1" t="str">
        <f>"201504000511"</f>
        <v>201504000511</v>
      </c>
      <c r="C5392" s="1" t="s">
        <v>3</v>
      </c>
    </row>
    <row r="5393" spans="1:3" x14ac:dyDescent="0.25">
      <c r="A5393" s="1">
        <v>5385</v>
      </c>
      <c r="B5393" s="1" t="str">
        <f>"201504000560"</f>
        <v>201504000560</v>
      </c>
      <c r="C5393" s="1" t="s">
        <v>3</v>
      </c>
    </row>
    <row r="5394" spans="1:3" x14ac:dyDescent="0.25">
      <c r="A5394" s="1">
        <v>5386</v>
      </c>
      <c r="B5394" s="1" t="str">
        <f>"201504000695"</f>
        <v>201504000695</v>
      </c>
      <c r="C5394" s="1" t="s">
        <v>3</v>
      </c>
    </row>
    <row r="5395" spans="1:3" x14ac:dyDescent="0.25">
      <c r="A5395" s="1">
        <v>5387</v>
      </c>
      <c r="B5395" s="1" t="str">
        <f>"201504000775"</f>
        <v>201504000775</v>
      </c>
      <c r="C5395" s="1" t="s">
        <v>3</v>
      </c>
    </row>
    <row r="5396" spans="1:3" x14ac:dyDescent="0.25">
      <c r="A5396" s="1">
        <v>5388</v>
      </c>
      <c r="B5396" s="1" t="str">
        <f>"201504000989"</f>
        <v>201504000989</v>
      </c>
      <c r="C5396" s="1" t="s">
        <v>3</v>
      </c>
    </row>
    <row r="5397" spans="1:3" x14ac:dyDescent="0.25">
      <c r="A5397" s="1">
        <v>5389</v>
      </c>
      <c r="B5397" s="1" t="str">
        <f>"201504001085"</f>
        <v>201504001085</v>
      </c>
      <c r="C5397" s="1" t="s">
        <v>3</v>
      </c>
    </row>
    <row r="5398" spans="1:3" x14ac:dyDescent="0.25">
      <c r="A5398" s="1">
        <v>5390</v>
      </c>
      <c r="B5398" s="1" t="str">
        <f>"201504001090"</f>
        <v>201504001090</v>
      </c>
      <c r="C5398" s="1" t="s">
        <v>3</v>
      </c>
    </row>
    <row r="5399" spans="1:3" x14ac:dyDescent="0.25">
      <c r="A5399" s="1">
        <v>5391</v>
      </c>
      <c r="B5399" s="1" t="str">
        <f>"201504001335"</f>
        <v>201504001335</v>
      </c>
      <c r="C5399" s="1" t="s">
        <v>3</v>
      </c>
    </row>
    <row r="5400" spans="1:3" x14ac:dyDescent="0.25">
      <c r="A5400" s="1">
        <v>5392</v>
      </c>
      <c r="B5400" s="1" t="str">
        <f>"201504001444"</f>
        <v>201504001444</v>
      </c>
      <c r="C5400" s="1" t="s">
        <v>3</v>
      </c>
    </row>
    <row r="5401" spans="1:3" x14ac:dyDescent="0.25">
      <c r="A5401" s="1">
        <v>5393</v>
      </c>
      <c r="B5401" s="1" t="str">
        <f>"201504001609"</f>
        <v>201504001609</v>
      </c>
      <c r="C5401" s="1" t="s">
        <v>3</v>
      </c>
    </row>
    <row r="5402" spans="1:3" x14ac:dyDescent="0.25">
      <c r="A5402" s="1">
        <v>5394</v>
      </c>
      <c r="B5402" s="1" t="str">
        <f>"201504001614"</f>
        <v>201504001614</v>
      </c>
      <c r="C5402" s="1" t="s">
        <v>3</v>
      </c>
    </row>
    <row r="5403" spans="1:3" x14ac:dyDescent="0.25">
      <c r="A5403" s="1">
        <v>5395</v>
      </c>
      <c r="B5403" s="1" t="str">
        <f>"201504001813"</f>
        <v>201504001813</v>
      </c>
      <c r="C5403" s="1" t="s">
        <v>3</v>
      </c>
    </row>
    <row r="5404" spans="1:3" x14ac:dyDescent="0.25">
      <c r="A5404" s="1">
        <v>5396</v>
      </c>
      <c r="B5404" s="1" t="str">
        <f>"201504001921"</f>
        <v>201504001921</v>
      </c>
      <c r="C5404" s="1" t="s">
        <v>3</v>
      </c>
    </row>
    <row r="5405" spans="1:3" x14ac:dyDescent="0.25">
      <c r="A5405" s="1">
        <v>5397</v>
      </c>
      <c r="B5405" s="1" t="str">
        <f>"201504001947"</f>
        <v>201504001947</v>
      </c>
      <c r="C5405" s="1" t="s">
        <v>3</v>
      </c>
    </row>
    <row r="5406" spans="1:3" x14ac:dyDescent="0.25">
      <c r="A5406" s="1">
        <v>5398</v>
      </c>
      <c r="B5406" s="1" t="str">
        <f>"201504001972"</f>
        <v>201504001972</v>
      </c>
      <c r="C5406" s="1" t="s">
        <v>3</v>
      </c>
    </row>
    <row r="5407" spans="1:3" x14ac:dyDescent="0.25">
      <c r="A5407" s="1">
        <v>5399</v>
      </c>
      <c r="B5407" s="1" t="str">
        <f>"201504001993"</f>
        <v>201504001993</v>
      </c>
      <c r="C5407" s="1" t="s">
        <v>3</v>
      </c>
    </row>
    <row r="5408" spans="1:3" x14ac:dyDescent="0.25">
      <c r="A5408" s="1">
        <v>5400</v>
      </c>
      <c r="B5408" s="1" t="str">
        <f>"201504002061"</f>
        <v>201504002061</v>
      </c>
      <c r="C5408" s="1" t="s">
        <v>3</v>
      </c>
    </row>
    <row r="5409" spans="1:3" x14ac:dyDescent="0.25">
      <c r="A5409" s="1">
        <v>5401</v>
      </c>
      <c r="B5409" s="1" t="str">
        <f>"201504002300"</f>
        <v>201504002300</v>
      </c>
      <c r="C5409" s="1" t="s">
        <v>3</v>
      </c>
    </row>
    <row r="5410" spans="1:3" x14ac:dyDescent="0.25">
      <c r="A5410" s="1">
        <v>5402</v>
      </c>
      <c r="B5410" s="1" t="str">
        <f>"201504002303"</f>
        <v>201504002303</v>
      </c>
      <c r="C5410" s="1" t="s">
        <v>3</v>
      </c>
    </row>
    <row r="5411" spans="1:3" x14ac:dyDescent="0.25">
      <c r="A5411" s="1">
        <v>5403</v>
      </c>
      <c r="B5411" s="1" t="str">
        <f>"201504002313"</f>
        <v>201504002313</v>
      </c>
      <c r="C5411" s="1" t="s">
        <v>3</v>
      </c>
    </row>
    <row r="5412" spans="1:3" x14ac:dyDescent="0.25">
      <c r="A5412" s="1">
        <v>5404</v>
      </c>
      <c r="B5412" s="1" t="str">
        <f>"201504002445"</f>
        <v>201504002445</v>
      </c>
      <c r="C5412" s="1" t="s">
        <v>3</v>
      </c>
    </row>
    <row r="5413" spans="1:3" x14ac:dyDescent="0.25">
      <c r="A5413" s="1">
        <v>5405</v>
      </c>
      <c r="B5413" s="1" t="str">
        <f>"201504002474"</f>
        <v>201504002474</v>
      </c>
      <c r="C5413" s="1" t="s">
        <v>3</v>
      </c>
    </row>
    <row r="5414" spans="1:3" x14ac:dyDescent="0.25">
      <c r="A5414" s="1">
        <v>5406</v>
      </c>
      <c r="B5414" s="1" t="str">
        <f>"201504002600"</f>
        <v>201504002600</v>
      </c>
      <c r="C5414" s="1" t="s">
        <v>3</v>
      </c>
    </row>
    <row r="5415" spans="1:3" x14ac:dyDescent="0.25">
      <c r="A5415" s="1">
        <v>5407</v>
      </c>
      <c r="B5415" s="1" t="str">
        <f>"201504002722"</f>
        <v>201504002722</v>
      </c>
      <c r="C5415" s="1" t="s">
        <v>3</v>
      </c>
    </row>
    <row r="5416" spans="1:3" x14ac:dyDescent="0.25">
      <c r="A5416" s="1">
        <v>5408</v>
      </c>
      <c r="B5416" s="1" t="str">
        <f>"201504002791"</f>
        <v>201504002791</v>
      </c>
      <c r="C5416" s="1" t="s">
        <v>3</v>
      </c>
    </row>
    <row r="5417" spans="1:3" x14ac:dyDescent="0.25">
      <c r="A5417" s="1">
        <v>5409</v>
      </c>
      <c r="B5417" s="1" t="str">
        <f>"201504002813"</f>
        <v>201504002813</v>
      </c>
      <c r="C5417" s="1" t="s">
        <v>3</v>
      </c>
    </row>
    <row r="5418" spans="1:3" x14ac:dyDescent="0.25">
      <c r="A5418" s="1">
        <v>5410</v>
      </c>
      <c r="B5418" s="1" t="str">
        <f>"201504002838"</f>
        <v>201504002838</v>
      </c>
      <c r="C5418" s="1" t="s">
        <v>3</v>
      </c>
    </row>
    <row r="5419" spans="1:3" x14ac:dyDescent="0.25">
      <c r="A5419" s="1">
        <v>5411</v>
      </c>
      <c r="B5419" s="1" t="str">
        <f>"201504002858"</f>
        <v>201504002858</v>
      </c>
      <c r="C5419" s="1" t="s">
        <v>3</v>
      </c>
    </row>
    <row r="5420" spans="1:3" x14ac:dyDescent="0.25">
      <c r="A5420" s="1">
        <v>5412</v>
      </c>
      <c r="B5420" s="1" t="str">
        <f>"201504002920"</f>
        <v>201504002920</v>
      </c>
      <c r="C5420" s="1" t="s">
        <v>3</v>
      </c>
    </row>
    <row r="5421" spans="1:3" x14ac:dyDescent="0.25">
      <c r="A5421" s="1">
        <v>5413</v>
      </c>
      <c r="B5421" s="1" t="str">
        <f>"201504003033"</f>
        <v>201504003033</v>
      </c>
      <c r="C5421" s="1" t="s">
        <v>3</v>
      </c>
    </row>
    <row r="5422" spans="1:3" x14ac:dyDescent="0.25">
      <c r="A5422" s="1">
        <v>5414</v>
      </c>
      <c r="B5422" s="1" t="str">
        <f>"201504003182"</f>
        <v>201504003182</v>
      </c>
      <c r="C5422" s="1" t="s">
        <v>3</v>
      </c>
    </row>
    <row r="5423" spans="1:3" x14ac:dyDescent="0.25">
      <c r="A5423" s="1">
        <v>5415</v>
      </c>
      <c r="B5423" s="1" t="str">
        <f>"201504003363"</f>
        <v>201504003363</v>
      </c>
      <c r="C5423" s="1" t="s">
        <v>3</v>
      </c>
    </row>
    <row r="5424" spans="1:3" x14ac:dyDescent="0.25">
      <c r="A5424" s="1">
        <v>5416</v>
      </c>
      <c r="B5424" s="1" t="str">
        <f>"201504003371"</f>
        <v>201504003371</v>
      </c>
      <c r="C5424" s="1" t="s">
        <v>3</v>
      </c>
    </row>
    <row r="5425" spans="1:3" x14ac:dyDescent="0.25">
      <c r="A5425" s="1">
        <v>5417</v>
      </c>
      <c r="B5425" s="1" t="str">
        <f>"201504003384"</f>
        <v>201504003384</v>
      </c>
      <c r="C5425" s="1" t="s">
        <v>3</v>
      </c>
    </row>
    <row r="5426" spans="1:3" x14ac:dyDescent="0.25">
      <c r="A5426" s="1">
        <v>5418</v>
      </c>
      <c r="B5426" s="1" t="str">
        <f>"201504003432"</f>
        <v>201504003432</v>
      </c>
      <c r="C5426" s="1" t="s">
        <v>3</v>
      </c>
    </row>
    <row r="5427" spans="1:3" x14ac:dyDescent="0.25">
      <c r="A5427" s="1">
        <v>5419</v>
      </c>
      <c r="B5427" s="1" t="str">
        <f>"201504003434"</f>
        <v>201504003434</v>
      </c>
      <c r="C5427" s="1" t="s">
        <v>3</v>
      </c>
    </row>
    <row r="5428" spans="1:3" x14ac:dyDescent="0.25">
      <c r="A5428" s="1">
        <v>5420</v>
      </c>
      <c r="B5428" s="1" t="str">
        <f>"201504003442"</f>
        <v>201504003442</v>
      </c>
      <c r="C5428" s="1" t="s">
        <v>3</v>
      </c>
    </row>
    <row r="5429" spans="1:3" x14ac:dyDescent="0.25">
      <c r="A5429" s="1">
        <v>5421</v>
      </c>
      <c r="B5429" s="1" t="str">
        <f>"201504003598"</f>
        <v>201504003598</v>
      </c>
      <c r="C5429" s="1" t="s">
        <v>3</v>
      </c>
    </row>
    <row r="5430" spans="1:3" x14ac:dyDescent="0.25">
      <c r="A5430" s="1">
        <v>5422</v>
      </c>
      <c r="B5430" s="1" t="str">
        <f>"201504003802"</f>
        <v>201504003802</v>
      </c>
      <c r="C5430" s="1" t="s">
        <v>3</v>
      </c>
    </row>
    <row r="5431" spans="1:3" x14ac:dyDescent="0.25">
      <c r="A5431" s="1">
        <v>5423</v>
      </c>
      <c r="B5431" s="1" t="str">
        <f>"201504003820"</f>
        <v>201504003820</v>
      </c>
      <c r="C5431" s="1" t="s">
        <v>3</v>
      </c>
    </row>
    <row r="5432" spans="1:3" x14ac:dyDescent="0.25">
      <c r="A5432" s="1">
        <v>5424</v>
      </c>
      <c r="B5432" s="1" t="str">
        <f>"201504003931"</f>
        <v>201504003931</v>
      </c>
      <c r="C5432" s="1" t="s">
        <v>3</v>
      </c>
    </row>
    <row r="5433" spans="1:3" x14ac:dyDescent="0.25">
      <c r="A5433" s="1">
        <v>5425</v>
      </c>
      <c r="B5433" s="1" t="str">
        <f>"201504003949"</f>
        <v>201504003949</v>
      </c>
      <c r="C5433" s="1" t="s">
        <v>3</v>
      </c>
    </row>
    <row r="5434" spans="1:3" x14ac:dyDescent="0.25">
      <c r="A5434" s="1">
        <v>5426</v>
      </c>
      <c r="B5434" s="1" t="str">
        <f>"201504003956"</f>
        <v>201504003956</v>
      </c>
      <c r="C5434" s="1" t="s">
        <v>3</v>
      </c>
    </row>
    <row r="5435" spans="1:3" x14ac:dyDescent="0.25">
      <c r="A5435" s="1">
        <v>5427</v>
      </c>
      <c r="B5435" s="1" t="str">
        <f>"201504003998"</f>
        <v>201504003998</v>
      </c>
      <c r="C5435" s="1" t="s">
        <v>3</v>
      </c>
    </row>
    <row r="5436" spans="1:3" x14ac:dyDescent="0.25">
      <c r="A5436" s="1">
        <v>5428</v>
      </c>
      <c r="B5436" s="1" t="str">
        <f>"201504004055"</f>
        <v>201504004055</v>
      </c>
      <c r="C5436" s="1" t="s">
        <v>3</v>
      </c>
    </row>
    <row r="5437" spans="1:3" x14ac:dyDescent="0.25">
      <c r="A5437" s="1">
        <v>5429</v>
      </c>
      <c r="B5437" s="1" t="str">
        <f>"201504004078"</f>
        <v>201504004078</v>
      </c>
      <c r="C5437" s="1" t="s">
        <v>3</v>
      </c>
    </row>
    <row r="5438" spans="1:3" x14ac:dyDescent="0.25">
      <c r="A5438" s="1">
        <v>5430</v>
      </c>
      <c r="B5438" s="1" t="str">
        <f>"201504004145"</f>
        <v>201504004145</v>
      </c>
      <c r="C5438" s="1" t="s">
        <v>3</v>
      </c>
    </row>
    <row r="5439" spans="1:3" x14ac:dyDescent="0.25">
      <c r="A5439" s="1">
        <v>5431</v>
      </c>
      <c r="B5439" s="1" t="str">
        <f>"201504004155"</f>
        <v>201504004155</v>
      </c>
      <c r="C5439" s="1" t="s">
        <v>3</v>
      </c>
    </row>
    <row r="5440" spans="1:3" x14ac:dyDescent="0.25">
      <c r="A5440" s="1">
        <v>5432</v>
      </c>
      <c r="B5440" s="1" t="str">
        <f>"201504004174"</f>
        <v>201504004174</v>
      </c>
      <c r="C5440" s="1" t="s">
        <v>3</v>
      </c>
    </row>
    <row r="5441" spans="1:3" x14ac:dyDescent="0.25">
      <c r="A5441" s="1">
        <v>5433</v>
      </c>
      <c r="B5441" s="1" t="str">
        <f>"201504004209"</f>
        <v>201504004209</v>
      </c>
      <c r="C5441" s="1" t="s">
        <v>3</v>
      </c>
    </row>
    <row r="5442" spans="1:3" x14ac:dyDescent="0.25">
      <c r="A5442" s="1">
        <v>5434</v>
      </c>
      <c r="B5442" s="1" t="str">
        <f>"201504004329"</f>
        <v>201504004329</v>
      </c>
      <c r="C5442" s="1" t="s">
        <v>3</v>
      </c>
    </row>
    <row r="5443" spans="1:3" x14ac:dyDescent="0.25">
      <c r="A5443" s="1">
        <v>5435</v>
      </c>
      <c r="B5443" s="1" t="str">
        <f>"201504004472"</f>
        <v>201504004472</v>
      </c>
      <c r="C5443" s="1" t="s">
        <v>3</v>
      </c>
    </row>
    <row r="5444" spans="1:3" x14ac:dyDescent="0.25">
      <c r="A5444" s="1">
        <v>5436</v>
      </c>
      <c r="B5444" s="1" t="str">
        <f>"201504004495"</f>
        <v>201504004495</v>
      </c>
      <c r="C5444" s="1" t="s">
        <v>3</v>
      </c>
    </row>
    <row r="5445" spans="1:3" x14ac:dyDescent="0.25">
      <c r="A5445" s="1">
        <v>5437</v>
      </c>
      <c r="B5445" s="1" t="str">
        <f>"201504004529"</f>
        <v>201504004529</v>
      </c>
      <c r="C5445" s="1" t="s">
        <v>3</v>
      </c>
    </row>
    <row r="5446" spans="1:3" x14ac:dyDescent="0.25">
      <c r="A5446" s="1">
        <v>5438</v>
      </c>
      <c r="B5446" s="1" t="str">
        <f>"201504004537"</f>
        <v>201504004537</v>
      </c>
      <c r="C5446" s="1" t="s">
        <v>3</v>
      </c>
    </row>
    <row r="5447" spans="1:3" x14ac:dyDescent="0.25">
      <c r="A5447" s="1">
        <v>5439</v>
      </c>
      <c r="B5447" s="1" t="str">
        <f>"201504004751"</f>
        <v>201504004751</v>
      </c>
      <c r="C5447" s="1" t="s">
        <v>3</v>
      </c>
    </row>
    <row r="5448" spans="1:3" x14ac:dyDescent="0.25">
      <c r="A5448" s="1">
        <v>5440</v>
      </c>
      <c r="B5448" s="1" t="str">
        <f>"201504004897"</f>
        <v>201504004897</v>
      </c>
      <c r="C5448" s="1" t="s">
        <v>3</v>
      </c>
    </row>
    <row r="5449" spans="1:3" x14ac:dyDescent="0.25">
      <c r="A5449" s="1">
        <v>5441</v>
      </c>
      <c r="B5449" s="1" t="str">
        <f>"201504004957"</f>
        <v>201504004957</v>
      </c>
      <c r="C5449" s="1" t="s">
        <v>3</v>
      </c>
    </row>
    <row r="5450" spans="1:3" x14ac:dyDescent="0.25">
      <c r="A5450" s="1">
        <v>5442</v>
      </c>
      <c r="B5450" s="1" t="str">
        <f>"201504004991"</f>
        <v>201504004991</v>
      </c>
      <c r="C5450" s="1" t="s">
        <v>3</v>
      </c>
    </row>
    <row r="5451" spans="1:3" x14ac:dyDescent="0.25">
      <c r="A5451" s="1">
        <v>5443</v>
      </c>
      <c r="B5451" s="1" t="str">
        <f>"201504004994"</f>
        <v>201504004994</v>
      </c>
      <c r="C5451" s="1" t="s">
        <v>3</v>
      </c>
    </row>
    <row r="5452" spans="1:3" x14ac:dyDescent="0.25">
      <c r="A5452" s="1">
        <v>5444</v>
      </c>
      <c r="B5452" s="1" t="str">
        <f>"201504004997"</f>
        <v>201504004997</v>
      </c>
      <c r="C5452" s="1" t="s">
        <v>3</v>
      </c>
    </row>
    <row r="5453" spans="1:3" x14ac:dyDescent="0.25">
      <c r="A5453" s="1">
        <v>5445</v>
      </c>
      <c r="B5453" s="1" t="str">
        <f>"201504005017"</f>
        <v>201504005017</v>
      </c>
      <c r="C5453" s="1" t="s">
        <v>3</v>
      </c>
    </row>
    <row r="5454" spans="1:3" x14ac:dyDescent="0.25">
      <c r="A5454" s="1">
        <v>5446</v>
      </c>
      <c r="B5454" s="1" t="str">
        <f>"201504005041"</f>
        <v>201504005041</v>
      </c>
      <c r="C5454" s="1" t="s">
        <v>3</v>
      </c>
    </row>
    <row r="5455" spans="1:3" x14ac:dyDescent="0.25">
      <c r="A5455" s="1">
        <v>5447</v>
      </c>
      <c r="B5455" s="1" t="str">
        <f>"201504005083"</f>
        <v>201504005083</v>
      </c>
      <c r="C5455" s="1" t="s">
        <v>3</v>
      </c>
    </row>
    <row r="5456" spans="1:3" x14ac:dyDescent="0.25">
      <c r="A5456" s="1">
        <v>5448</v>
      </c>
      <c r="B5456" s="1" t="str">
        <f>"201504005188"</f>
        <v>201504005188</v>
      </c>
      <c r="C5456" s="1" t="s">
        <v>3</v>
      </c>
    </row>
    <row r="5457" spans="1:3" x14ac:dyDescent="0.25">
      <c r="A5457" s="1">
        <v>5449</v>
      </c>
      <c r="B5457" s="1" t="str">
        <f>"201504005279"</f>
        <v>201504005279</v>
      </c>
      <c r="C5457" s="1" t="s">
        <v>3</v>
      </c>
    </row>
    <row r="5458" spans="1:3" x14ac:dyDescent="0.25">
      <c r="A5458" s="1">
        <v>5450</v>
      </c>
      <c r="B5458" s="1" t="str">
        <f>"201504005338"</f>
        <v>201504005338</v>
      </c>
      <c r="C5458" s="1" t="s">
        <v>3</v>
      </c>
    </row>
    <row r="5459" spans="1:3" x14ac:dyDescent="0.25">
      <c r="A5459" s="1">
        <v>5451</v>
      </c>
      <c r="B5459" s="1" t="str">
        <f>"201504005357"</f>
        <v>201504005357</v>
      </c>
      <c r="C5459" s="1" t="s">
        <v>3</v>
      </c>
    </row>
    <row r="5460" spans="1:3" x14ac:dyDescent="0.25">
      <c r="A5460" s="1">
        <v>5452</v>
      </c>
      <c r="B5460" s="1" t="str">
        <f>"201504005401"</f>
        <v>201504005401</v>
      </c>
      <c r="C5460" s="1" t="s">
        <v>3</v>
      </c>
    </row>
    <row r="5461" spans="1:3" x14ac:dyDescent="0.25">
      <c r="A5461" s="1">
        <v>5453</v>
      </c>
      <c r="B5461" s="1" t="str">
        <f>"201504005484"</f>
        <v>201504005484</v>
      </c>
      <c r="C5461" s="1" t="s">
        <v>3</v>
      </c>
    </row>
    <row r="5462" spans="1:3" x14ac:dyDescent="0.25">
      <c r="A5462" s="1">
        <v>5454</v>
      </c>
      <c r="B5462" s="1" t="str">
        <f>"201505000169"</f>
        <v>201505000169</v>
      </c>
      <c r="C5462" s="1" t="s">
        <v>3</v>
      </c>
    </row>
    <row r="5463" spans="1:3" x14ac:dyDescent="0.25">
      <c r="A5463" s="1">
        <v>5455</v>
      </c>
      <c r="B5463" s="1" t="str">
        <f>"201505000179"</f>
        <v>201505000179</v>
      </c>
      <c r="C5463" s="1" t="s">
        <v>3</v>
      </c>
    </row>
    <row r="5464" spans="1:3" x14ac:dyDescent="0.25">
      <c r="A5464" s="1">
        <v>5456</v>
      </c>
      <c r="B5464" s="1" t="str">
        <f>"201505000184"</f>
        <v>201505000184</v>
      </c>
      <c r="C5464" s="1" t="s">
        <v>3</v>
      </c>
    </row>
    <row r="5465" spans="1:3" x14ac:dyDescent="0.25">
      <c r="A5465" s="1">
        <v>5457</v>
      </c>
      <c r="B5465" s="1" t="str">
        <f>"201505000197"</f>
        <v>201505000197</v>
      </c>
      <c r="C5465" s="1" t="s">
        <v>3</v>
      </c>
    </row>
    <row r="5466" spans="1:3" x14ac:dyDescent="0.25">
      <c r="A5466" s="1">
        <v>5458</v>
      </c>
      <c r="B5466" s="1" t="str">
        <f>"201505000285"</f>
        <v>201505000285</v>
      </c>
      <c r="C5466" s="1" t="s">
        <v>3</v>
      </c>
    </row>
    <row r="5467" spans="1:3" x14ac:dyDescent="0.25">
      <c r="A5467" s="1">
        <v>5459</v>
      </c>
      <c r="B5467" s="1" t="str">
        <f>"201505000287"</f>
        <v>201505000287</v>
      </c>
      <c r="C5467" s="1" t="s">
        <v>3</v>
      </c>
    </row>
    <row r="5468" spans="1:3" x14ac:dyDescent="0.25">
      <c r="A5468" s="1">
        <v>5460</v>
      </c>
      <c r="B5468" s="1" t="str">
        <f>"201505000291"</f>
        <v>201505000291</v>
      </c>
      <c r="C5468" s="1" t="s">
        <v>3</v>
      </c>
    </row>
    <row r="5469" spans="1:3" x14ac:dyDescent="0.25">
      <c r="A5469" s="1">
        <v>5461</v>
      </c>
      <c r="B5469" s="1" t="str">
        <f>"201505000319"</f>
        <v>201505000319</v>
      </c>
      <c r="C5469" s="1" t="s">
        <v>3</v>
      </c>
    </row>
    <row r="5470" spans="1:3" x14ac:dyDescent="0.25">
      <c r="A5470" s="1">
        <v>5462</v>
      </c>
      <c r="B5470" s="1" t="str">
        <f>"201505000323"</f>
        <v>201505000323</v>
      </c>
      <c r="C5470" s="1" t="s">
        <v>3</v>
      </c>
    </row>
    <row r="5471" spans="1:3" x14ac:dyDescent="0.25">
      <c r="A5471" s="1">
        <v>5463</v>
      </c>
      <c r="B5471" s="1" t="str">
        <f>"201505000341"</f>
        <v>201505000341</v>
      </c>
      <c r="C5471" s="1" t="s">
        <v>3</v>
      </c>
    </row>
    <row r="5472" spans="1:3" x14ac:dyDescent="0.25">
      <c r="A5472" s="1">
        <v>5464</v>
      </c>
      <c r="B5472" s="1" t="str">
        <f>"201505000358"</f>
        <v>201505000358</v>
      </c>
      <c r="C5472" s="1" t="s">
        <v>3</v>
      </c>
    </row>
    <row r="5473" spans="1:3" x14ac:dyDescent="0.25">
      <c r="A5473" s="1">
        <v>5465</v>
      </c>
      <c r="B5473" s="1" t="str">
        <f>"201505000366"</f>
        <v>201505000366</v>
      </c>
      <c r="C5473" s="1" t="s">
        <v>3</v>
      </c>
    </row>
    <row r="5474" spans="1:3" x14ac:dyDescent="0.25">
      <c r="A5474" s="1">
        <v>5466</v>
      </c>
      <c r="B5474" s="1" t="str">
        <f>"201505000373"</f>
        <v>201505000373</v>
      </c>
      <c r="C5474" s="1" t="s">
        <v>3</v>
      </c>
    </row>
    <row r="5475" spans="1:3" x14ac:dyDescent="0.25">
      <c r="A5475" s="1">
        <v>5467</v>
      </c>
      <c r="B5475" s="1" t="str">
        <f>"201505000400"</f>
        <v>201505000400</v>
      </c>
      <c r="C5475" s="1" t="s">
        <v>3</v>
      </c>
    </row>
    <row r="5476" spans="1:3" x14ac:dyDescent="0.25">
      <c r="A5476" s="1">
        <v>5468</v>
      </c>
      <c r="B5476" s="1" t="str">
        <f>"201505000436"</f>
        <v>201505000436</v>
      </c>
      <c r="C5476" s="1" t="s">
        <v>3</v>
      </c>
    </row>
    <row r="5477" spans="1:3" x14ac:dyDescent="0.25">
      <c r="A5477" s="1">
        <v>5469</v>
      </c>
      <c r="B5477" s="1" t="str">
        <f>"201505000495"</f>
        <v>201505000495</v>
      </c>
      <c r="C5477" s="1" t="s">
        <v>3</v>
      </c>
    </row>
    <row r="5478" spans="1:3" x14ac:dyDescent="0.25">
      <c r="A5478" s="1">
        <v>5470</v>
      </c>
      <c r="B5478" s="1" t="str">
        <f>"201506000018"</f>
        <v>201506000018</v>
      </c>
      <c r="C5478" s="1" t="s">
        <v>3</v>
      </c>
    </row>
    <row r="5479" spans="1:3" x14ac:dyDescent="0.25">
      <c r="A5479" s="1">
        <v>5471</v>
      </c>
      <c r="B5479" s="1" t="str">
        <f>"201506000031"</f>
        <v>201506000031</v>
      </c>
      <c r="C5479" s="1" t="s">
        <v>3</v>
      </c>
    </row>
    <row r="5480" spans="1:3" x14ac:dyDescent="0.25">
      <c r="A5480" s="1">
        <v>5472</v>
      </c>
      <c r="B5480" s="1" t="str">
        <f>"201506000057"</f>
        <v>201506000057</v>
      </c>
      <c r="C5480" s="1" t="s">
        <v>3</v>
      </c>
    </row>
    <row r="5481" spans="1:3" x14ac:dyDescent="0.25">
      <c r="A5481" s="1">
        <v>5473</v>
      </c>
      <c r="B5481" s="1" t="str">
        <f>"201506000119"</f>
        <v>201506000119</v>
      </c>
      <c r="C5481" s="1" t="s">
        <v>3</v>
      </c>
    </row>
    <row r="5482" spans="1:3" x14ac:dyDescent="0.25">
      <c r="A5482" s="1">
        <v>5474</v>
      </c>
      <c r="B5482" s="1" t="str">
        <f>"201506000121"</f>
        <v>201506000121</v>
      </c>
      <c r="C5482" s="1" t="s">
        <v>3</v>
      </c>
    </row>
    <row r="5483" spans="1:3" x14ac:dyDescent="0.25">
      <c r="A5483" s="1">
        <v>5475</v>
      </c>
      <c r="B5483" s="1" t="str">
        <f>"201506000125"</f>
        <v>201506000125</v>
      </c>
      <c r="C5483" s="1" t="s">
        <v>3</v>
      </c>
    </row>
    <row r="5484" spans="1:3" x14ac:dyDescent="0.25">
      <c r="A5484" s="1">
        <v>5476</v>
      </c>
      <c r="B5484" s="1" t="str">
        <f>"201506000170"</f>
        <v>201506000170</v>
      </c>
      <c r="C5484" s="1" t="s">
        <v>3</v>
      </c>
    </row>
    <row r="5485" spans="1:3" x14ac:dyDescent="0.25">
      <c r="A5485" s="1">
        <v>5477</v>
      </c>
      <c r="B5485" s="1" t="str">
        <f>"201506000183"</f>
        <v>201506000183</v>
      </c>
      <c r="C5485" s="1" t="s">
        <v>3</v>
      </c>
    </row>
    <row r="5486" spans="1:3" x14ac:dyDescent="0.25">
      <c r="A5486" s="1">
        <v>5478</v>
      </c>
      <c r="B5486" s="1" t="str">
        <f>"201506000188"</f>
        <v>201506000188</v>
      </c>
      <c r="C5486" s="1" t="s">
        <v>3</v>
      </c>
    </row>
    <row r="5487" spans="1:3" x14ac:dyDescent="0.25">
      <c r="A5487" s="1">
        <v>5479</v>
      </c>
      <c r="B5487" s="1" t="str">
        <f>"201506000220"</f>
        <v>201506000220</v>
      </c>
      <c r="C5487" s="1" t="s">
        <v>3</v>
      </c>
    </row>
    <row r="5488" spans="1:3" x14ac:dyDescent="0.25">
      <c r="A5488" s="1">
        <v>5480</v>
      </c>
      <c r="B5488" s="1" t="str">
        <f>"201506000231"</f>
        <v>201506000231</v>
      </c>
      <c r="C5488" s="1" t="s">
        <v>3</v>
      </c>
    </row>
    <row r="5489" spans="1:3" x14ac:dyDescent="0.25">
      <c r="A5489" s="1">
        <v>5481</v>
      </c>
      <c r="B5489" s="1" t="str">
        <f>"201506000256"</f>
        <v>201506000256</v>
      </c>
      <c r="C5489" s="1" t="s">
        <v>3</v>
      </c>
    </row>
    <row r="5490" spans="1:3" x14ac:dyDescent="0.25">
      <c r="A5490" s="1">
        <v>5482</v>
      </c>
      <c r="B5490" s="1" t="str">
        <f>"201506000310"</f>
        <v>201506000310</v>
      </c>
      <c r="C5490" s="1" t="s">
        <v>3</v>
      </c>
    </row>
    <row r="5491" spans="1:3" x14ac:dyDescent="0.25">
      <c r="A5491" s="1">
        <v>5483</v>
      </c>
      <c r="B5491" s="1" t="str">
        <f>"201506000336"</f>
        <v>201506000336</v>
      </c>
      <c r="C5491" s="1" t="s">
        <v>3</v>
      </c>
    </row>
    <row r="5492" spans="1:3" x14ac:dyDescent="0.25">
      <c r="A5492" s="1">
        <v>5484</v>
      </c>
      <c r="B5492" s="1" t="str">
        <f>"201506000360"</f>
        <v>201506000360</v>
      </c>
      <c r="C5492" s="1" t="s">
        <v>3</v>
      </c>
    </row>
    <row r="5493" spans="1:3" x14ac:dyDescent="0.25">
      <c r="A5493" s="1">
        <v>5485</v>
      </c>
      <c r="B5493" s="1" t="str">
        <f>"201506000428"</f>
        <v>201506000428</v>
      </c>
      <c r="C5493" s="1" t="s">
        <v>3</v>
      </c>
    </row>
    <row r="5494" spans="1:3" x14ac:dyDescent="0.25">
      <c r="A5494" s="1">
        <v>5486</v>
      </c>
      <c r="B5494" s="1" t="str">
        <f>"201506000444"</f>
        <v>201506000444</v>
      </c>
      <c r="C5494" s="1" t="s">
        <v>3</v>
      </c>
    </row>
    <row r="5495" spans="1:3" x14ac:dyDescent="0.25">
      <c r="A5495" s="1">
        <v>5487</v>
      </c>
      <c r="B5495" s="1" t="str">
        <f>"201506000446"</f>
        <v>201506000446</v>
      </c>
      <c r="C5495" s="1" t="s">
        <v>3</v>
      </c>
    </row>
    <row r="5496" spans="1:3" x14ac:dyDescent="0.25">
      <c r="A5496" s="1">
        <v>5488</v>
      </c>
      <c r="B5496" s="1" t="str">
        <f>"201506000447"</f>
        <v>201506000447</v>
      </c>
      <c r="C5496" s="1" t="s">
        <v>3</v>
      </c>
    </row>
    <row r="5497" spans="1:3" x14ac:dyDescent="0.25">
      <c r="A5497" s="1">
        <v>5489</v>
      </c>
      <c r="B5497" s="1" t="str">
        <f>"201506000464"</f>
        <v>201506000464</v>
      </c>
      <c r="C5497" s="1" t="s">
        <v>3</v>
      </c>
    </row>
    <row r="5498" spans="1:3" x14ac:dyDescent="0.25">
      <c r="A5498" s="1">
        <v>5490</v>
      </c>
      <c r="B5498" s="1" t="str">
        <f>"201506000468"</f>
        <v>201506000468</v>
      </c>
      <c r="C5498" s="1" t="s">
        <v>3</v>
      </c>
    </row>
    <row r="5499" spans="1:3" x14ac:dyDescent="0.25">
      <c r="A5499" s="1">
        <v>5491</v>
      </c>
      <c r="B5499" s="1" t="str">
        <f>"201506000500"</f>
        <v>201506000500</v>
      </c>
      <c r="C5499" s="1" t="s">
        <v>3</v>
      </c>
    </row>
    <row r="5500" spans="1:3" x14ac:dyDescent="0.25">
      <c r="A5500" s="1">
        <v>5492</v>
      </c>
      <c r="B5500" s="1" t="str">
        <f>"201506000528"</f>
        <v>201506000528</v>
      </c>
      <c r="C5500" s="1" t="s">
        <v>3</v>
      </c>
    </row>
    <row r="5501" spans="1:3" x14ac:dyDescent="0.25">
      <c r="A5501" s="1">
        <v>5493</v>
      </c>
      <c r="B5501" s="1" t="str">
        <f>"201506000530"</f>
        <v>201506000530</v>
      </c>
      <c r="C5501" s="1" t="s">
        <v>3</v>
      </c>
    </row>
    <row r="5502" spans="1:3" x14ac:dyDescent="0.25">
      <c r="A5502" s="1">
        <v>5494</v>
      </c>
      <c r="B5502" s="1" t="str">
        <f>"201506000551"</f>
        <v>201506000551</v>
      </c>
      <c r="C5502" s="1" t="s">
        <v>3</v>
      </c>
    </row>
    <row r="5503" spans="1:3" x14ac:dyDescent="0.25">
      <c r="A5503" s="1">
        <v>5495</v>
      </c>
      <c r="B5503" s="1" t="str">
        <f>"201506000554"</f>
        <v>201506000554</v>
      </c>
      <c r="C5503" s="1" t="s">
        <v>3</v>
      </c>
    </row>
    <row r="5504" spans="1:3" x14ac:dyDescent="0.25">
      <c r="A5504" s="1">
        <v>5496</v>
      </c>
      <c r="B5504" s="1" t="str">
        <f>"201506000557"</f>
        <v>201506000557</v>
      </c>
      <c r="C5504" s="1" t="s">
        <v>3</v>
      </c>
    </row>
    <row r="5505" spans="1:3" x14ac:dyDescent="0.25">
      <c r="A5505" s="1">
        <v>5497</v>
      </c>
      <c r="B5505" s="1" t="str">
        <f>"201506000579"</f>
        <v>201506000579</v>
      </c>
      <c r="C5505" s="1" t="s">
        <v>3</v>
      </c>
    </row>
    <row r="5506" spans="1:3" x14ac:dyDescent="0.25">
      <c r="A5506" s="1">
        <v>5498</v>
      </c>
      <c r="B5506" s="1" t="str">
        <f>"201506000598"</f>
        <v>201506000598</v>
      </c>
      <c r="C5506" s="1" t="s">
        <v>3</v>
      </c>
    </row>
    <row r="5507" spans="1:3" x14ac:dyDescent="0.25">
      <c r="A5507" s="1">
        <v>5499</v>
      </c>
      <c r="B5507" s="1" t="str">
        <f>"201506000623"</f>
        <v>201506000623</v>
      </c>
      <c r="C5507" s="1" t="s">
        <v>3</v>
      </c>
    </row>
    <row r="5508" spans="1:3" x14ac:dyDescent="0.25">
      <c r="A5508" s="1">
        <v>5500</v>
      </c>
      <c r="B5508" s="1" t="str">
        <f>"201506000643"</f>
        <v>201506000643</v>
      </c>
      <c r="C5508" s="1" t="s">
        <v>3</v>
      </c>
    </row>
    <row r="5509" spans="1:3" x14ac:dyDescent="0.25">
      <c r="A5509" s="1">
        <v>5501</v>
      </c>
      <c r="B5509" s="1" t="str">
        <f>"201506000649"</f>
        <v>201506000649</v>
      </c>
      <c r="C5509" s="1" t="s">
        <v>3</v>
      </c>
    </row>
    <row r="5510" spans="1:3" x14ac:dyDescent="0.25">
      <c r="A5510" s="1">
        <v>5502</v>
      </c>
      <c r="B5510" s="1" t="str">
        <f>"201506000650"</f>
        <v>201506000650</v>
      </c>
      <c r="C5510" s="1" t="s">
        <v>3</v>
      </c>
    </row>
    <row r="5511" spans="1:3" x14ac:dyDescent="0.25">
      <c r="A5511" s="1">
        <v>5503</v>
      </c>
      <c r="B5511" s="1" t="str">
        <f>"201506000667"</f>
        <v>201506000667</v>
      </c>
      <c r="C5511" s="1" t="s">
        <v>3</v>
      </c>
    </row>
    <row r="5512" spans="1:3" x14ac:dyDescent="0.25">
      <c r="A5512" s="1">
        <v>5504</v>
      </c>
      <c r="B5512" s="1" t="str">
        <f>"201506000702"</f>
        <v>201506000702</v>
      </c>
      <c r="C5512" s="1" t="s">
        <v>3</v>
      </c>
    </row>
    <row r="5513" spans="1:3" x14ac:dyDescent="0.25">
      <c r="A5513" s="1">
        <v>5505</v>
      </c>
      <c r="B5513" s="1" t="str">
        <f>"201506000732"</f>
        <v>201506000732</v>
      </c>
      <c r="C5513" s="1" t="s">
        <v>3</v>
      </c>
    </row>
    <row r="5514" spans="1:3" x14ac:dyDescent="0.25">
      <c r="A5514" s="1">
        <v>5506</v>
      </c>
      <c r="B5514" s="1" t="str">
        <f>"201506000799"</f>
        <v>201506000799</v>
      </c>
      <c r="C5514" s="1" t="s">
        <v>3</v>
      </c>
    </row>
    <row r="5515" spans="1:3" x14ac:dyDescent="0.25">
      <c r="A5515" s="1">
        <v>5507</v>
      </c>
      <c r="B5515" s="1" t="str">
        <f>"201506000808"</f>
        <v>201506000808</v>
      </c>
      <c r="C5515" s="1" t="s">
        <v>3</v>
      </c>
    </row>
    <row r="5516" spans="1:3" x14ac:dyDescent="0.25">
      <c r="A5516" s="1">
        <v>5508</v>
      </c>
      <c r="B5516" s="1" t="str">
        <f>"201506000885"</f>
        <v>201506000885</v>
      </c>
      <c r="C5516" s="1" t="s">
        <v>3</v>
      </c>
    </row>
    <row r="5517" spans="1:3" x14ac:dyDescent="0.25">
      <c r="A5517" s="1">
        <v>5509</v>
      </c>
      <c r="B5517" s="1" t="str">
        <f>"201506000886"</f>
        <v>201506000886</v>
      </c>
      <c r="C5517" s="1" t="s">
        <v>3</v>
      </c>
    </row>
    <row r="5518" spans="1:3" x14ac:dyDescent="0.25">
      <c r="A5518" s="1">
        <v>5510</v>
      </c>
      <c r="B5518" s="1" t="str">
        <f>"201506000898"</f>
        <v>201506000898</v>
      </c>
      <c r="C5518" s="1" t="s">
        <v>3</v>
      </c>
    </row>
    <row r="5519" spans="1:3" x14ac:dyDescent="0.25">
      <c r="A5519" s="1">
        <v>5511</v>
      </c>
      <c r="B5519" s="1" t="str">
        <f>"201506000961"</f>
        <v>201506000961</v>
      </c>
      <c r="C5519" s="1" t="s">
        <v>3</v>
      </c>
    </row>
    <row r="5520" spans="1:3" x14ac:dyDescent="0.25">
      <c r="A5520" s="1">
        <v>5512</v>
      </c>
      <c r="B5520" s="1" t="str">
        <f>"201506000983"</f>
        <v>201506000983</v>
      </c>
      <c r="C5520" s="1" t="s">
        <v>3</v>
      </c>
    </row>
    <row r="5521" spans="1:3" x14ac:dyDescent="0.25">
      <c r="A5521" s="1">
        <v>5513</v>
      </c>
      <c r="B5521" s="1" t="str">
        <f>"201506001011"</f>
        <v>201506001011</v>
      </c>
      <c r="C5521" s="1" t="s">
        <v>3</v>
      </c>
    </row>
    <row r="5522" spans="1:3" x14ac:dyDescent="0.25">
      <c r="A5522" s="1">
        <v>5514</v>
      </c>
      <c r="B5522" s="1" t="str">
        <f>"201506001027"</f>
        <v>201506001027</v>
      </c>
      <c r="C5522" s="1" t="s">
        <v>3</v>
      </c>
    </row>
    <row r="5523" spans="1:3" x14ac:dyDescent="0.25">
      <c r="A5523" s="1">
        <v>5515</v>
      </c>
      <c r="B5523" s="1" t="str">
        <f>"201506001102"</f>
        <v>201506001102</v>
      </c>
      <c r="C5523" s="1" t="s">
        <v>3</v>
      </c>
    </row>
    <row r="5524" spans="1:3" x14ac:dyDescent="0.25">
      <c r="A5524" s="1">
        <v>5516</v>
      </c>
      <c r="B5524" s="1" t="str">
        <f>"201506001106"</f>
        <v>201506001106</v>
      </c>
      <c r="C5524" s="1" t="s">
        <v>3</v>
      </c>
    </row>
    <row r="5525" spans="1:3" x14ac:dyDescent="0.25">
      <c r="A5525" s="1">
        <v>5517</v>
      </c>
      <c r="B5525" s="1" t="str">
        <f>"201506001142"</f>
        <v>201506001142</v>
      </c>
      <c r="C5525" s="1" t="s">
        <v>3</v>
      </c>
    </row>
    <row r="5526" spans="1:3" x14ac:dyDescent="0.25">
      <c r="A5526" s="1">
        <v>5518</v>
      </c>
      <c r="B5526" s="1" t="str">
        <f>"201506001160"</f>
        <v>201506001160</v>
      </c>
      <c r="C5526" s="1" t="s">
        <v>3</v>
      </c>
    </row>
    <row r="5527" spans="1:3" x14ac:dyDescent="0.25">
      <c r="A5527" s="1">
        <v>5519</v>
      </c>
      <c r="B5527" s="1" t="str">
        <f>"201506001175"</f>
        <v>201506001175</v>
      </c>
      <c r="C5527" s="1" t="s">
        <v>3</v>
      </c>
    </row>
    <row r="5528" spans="1:3" x14ac:dyDescent="0.25">
      <c r="A5528" s="1">
        <v>5520</v>
      </c>
      <c r="B5528" s="1" t="str">
        <f>"201506001196"</f>
        <v>201506001196</v>
      </c>
      <c r="C5528" s="1" t="s">
        <v>3</v>
      </c>
    </row>
    <row r="5529" spans="1:3" x14ac:dyDescent="0.25">
      <c r="A5529" s="1">
        <v>5521</v>
      </c>
      <c r="B5529" s="1" t="str">
        <f>"201506001224"</f>
        <v>201506001224</v>
      </c>
      <c r="C5529" s="1" t="s">
        <v>3</v>
      </c>
    </row>
    <row r="5530" spans="1:3" x14ac:dyDescent="0.25">
      <c r="A5530" s="1">
        <v>5522</v>
      </c>
      <c r="B5530" s="1" t="str">
        <f>"201506001236"</f>
        <v>201506001236</v>
      </c>
      <c r="C5530" s="1" t="s">
        <v>3</v>
      </c>
    </row>
    <row r="5531" spans="1:3" x14ac:dyDescent="0.25">
      <c r="A5531" s="1">
        <v>5523</v>
      </c>
      <c r="B5531" s="1" t="str">
        <f>"201506001281"</f>
        <v>201506001281</v>
      </c>
      <c r="C5531" s="1" t="s">
        <v>3</v>
      </c>
    </row>
    <row r="5532" spans="1:3" x14ac:dyDescent="0.25">
      <c r="A5532" s="1">
        <v>5524</v>
      </c>
      <c r="B5532" s="1" t="str">
        <f>"201506001284"</f>
        <v>201506001284</v>
      </c>
      <c r="C5532" s="1" t="s">
        <v>3</v>
      </c>
    </row>
    <row r="5533" spans="1:3" x14ac:dyDescent="0.25">
      <c r="A5533" s="1">
        <v>5525</v>
      </c>
      <c r="B5533" s="1" t="str">
        <f>"201506001297"</f>
        <v>201506001297</v>
      </c>
      <c r="C5533" s="1" t="s">
        <v>3</v>
      </c>
    </row>
    <row r="5534" spans="1:3" x14ac:dyDescent="0.25">
      <c r="A5534" s="1">
        <v>5526</v>
      </c>
      <c r="B5534" s="1" t="str">
        <f>"201506001307"</f>
        <v>201506001307</v>
      </c>
      <c r="C5534" s="1" t="s">
        <v>3</v>
      </c>
    </row>
    <row r="5535" spans="1:3" x14ac:dyDescent="0.25">
      <c r="A5535" s="1">
        <v>5527</v>
      </c>
      <c r="B5535" s="1" t="str">
        <f>"201506001317"</f>
        <v>201506001317</v>
      </c>
      <c r="C5535" s="1" t="s">
        <v>3</v>
      </c>
    </row>
    <row r="5536" spans="1:3" x14ac:dyDescent="0.25">
      <c r="A5536" s="1">
        <v>5528</v>
      </c>
      <c r="B5536" s="1" t="str">
        <f>"201506001344"</f>
        <v>201506001344</v>
      </c>
      <c r="C5536" s="1" t="s">
        <v>3</v>
      </c>
    </row>
    <row r="5537" spans="1:3" x14ac:dyDescent="0.25">
      <c r="A5537" s="1">
        <v>5529</v>
      </c>
      <c r="B5537" s="1" t="str">
        <f>"201506001350"</f>
        <v>201506001350</v>
      </c>
      <c r="C5537" s="1" t="s">
        <v>3</v>
      </c>
    </row>
    <row r="5538" spans="1:3" x14ac:dyDescent="0.25">
      <c r="A5538" s="1">
        <v>5530</v>
      </c>
      <c r="B5538" s="1" t="str">
        <f>"201506001395"</f>
        <v>201506001395</v>
      </c>
      <c r="C5538" s="1" t="s">
        <v>3</v>
      </c>
    </row>
    <row r="5539" spans="1:3" x14ac:dyDescent="0.25">
      <c r="A5539" s="1">
        <v>5531</v>
      </c>
      <c r="B5539" s="1" t="str">
        <f>"201506001420"</f>
        <v>201506001420</v>
      </c>
      <c r="C5539" s="1" t="s">
        <v>3</v>
      </c>
    </row>
    <row r="5540" spans="1:3" x14ac:dyDescent="0.25">
      <c r="A5540" s="1">
        <v>5532</v>
      </c>
      <c r="B5540" s="1" t="str">
        <f>"201506001421"</f>
        <v>201506001421</v>
      </c>
      <c r="C5540" s="1" t="s">
        <v>3</v>
      </c>
    </row>
    <row r="5541" spans="1:3" x14ac:dyDescent="0.25">
      <c r="A5541" s="1">
        <v>5533</v>
      </c>
      <c r="B5541" s="1" t="str">
        <f>"201506001460"</f>
        <v>201506001460</v>
      </c>
      <c r="C5541" s="1" t="s">
        <v>3</v>
      </c>
    </row>
    <row r="5542" spans="1:3" x14ac:dyDescent="0.25">
      <c r="A5542" s="1">
        <v>5534</v>
      </c>
      <c r="B5542" s="1" t="str">
        <f>"201506001496"</f>
        <v>201506001496</v>
      </c>
      <c r="C5542" s="1" t="s">
        <v>3</v>
      </c>
    </row>
    <row r="5543" spans="1:3" x14ac:dyDescent="0.25">
      <c r="A5543" s="1">
        <v>5535</v>
      </c>
      <c r="B5543" s="1" t="str">
        <f>"201506001519"</f>
        <v>201506001519</v>
      </c>
      <c r="C5543" s="1" t="s">
        <v>3</v>
      </c>
    </row>
    <row r="5544" spans="1:3" x14ac:dyDescent="0.25">
      <c r="A5544" s="1">
        <v>5536</v>
      </c>
      <c r="B5544" s="1" t="str">
        <f>"201506001539"</f>
        <v>201506001539</v>
      </c>
      <c r="C5544" s="1" t="s">
        <v>3</v>
      </c>
    </row>
    <row r="5545" spans="1:3" x14ac:dyDescent="0.25">
      <c r="A5545" s="1">
        <v>5537</v>
      </c>
      <c r="B5545" s="1" t="str">
        <f>"201506001545"</f>
        <v>201506001545</v>
      </c>
      <c r="C5545" s="1" t="s">
        <v>3</v>
      </c>
    </row>
    <row r="5546" spans="1:3" x14ac:dyDescent="0.25">
      <c r="A5546" s="1">
        <v>5538</v>
      </c>
      <c r="B5546" s="1" t="str">
        <f>"201506001567"</f>
        <v>201506001567</v>
      </c>
      <c r="C5546" s="1" t="s">
        <v>3</v>
      </c>
    </row>
    <row r="5547" spans="1:3" x14ac:dyDescent="0.25">
      <c r="A5547" s="1">
        <v>5539</v>
      </c>
      <c r="B5547" s="1" t="str">
        <f>"201506001652"</f>
        <v>201506001652</v>
      </c>
      <c r="C5547" s="1" t="s">
        <v>3</v>
      </c>
    </row>
    <row r="5548" spans="1:3" x14ac:dyDescent="0.25">
      <c r="A5548" s="1">
        <v>5540</v>
      </c>
      <c r="B5548" s="1" t="str">
        <f>"201506001655"</f>
        <v>201506001655</v>
      </c>
      <c r="C5548" s="1" t="s">
        <v>3</v>
      </c>
    </row>
    <row r="5549" spans="1:3" x14ac:dyDescent="0.25">
      <c r="A5549" s="1">
        <v>5541</v>
      </c>
      <c r="B5549" s="1" t="str">
        <f>"201506001712"</f>
        <v>201506001712</v>
      </c>
      <c r="C5549" s="1" t="s">
        <v>3</v>
      </c>
    </row>
    <row r="5550" spans="1:3" x14ac:dyDescent="0.25">
      <c r="A5550" s="1">
        <v>5542</v>
      </c>
      <c r="B5550" s="1" t="str">
        <f>"201506001734"</f>
        <v>201506001734</v>
      </c>
      <c r="C5550" s="1" t="s">
        <v>3</v>
      </c>
    </row>
    <row r="5551" spans="1:3" x14ac:dyDescent="0.25">
      <c r="A5551" s="1">
        <v>5543</v>
      </c>
      <c r="B5551" s="1" t="str">
        <f>"201506001744"</f>
        <v>201506001744</v>
      </c>
      <c r="C5551" s="1" t="s">
        <v>3</v>
      </c>
    </row>
    <row r="5552" spans="1:3" x14ac:dyDescent="0.25">
      <c r="A5552" s="1">
        <v>5544</v>
      </c>
      <c r="B5552" s="1" t="str">
        <f>"201506001749"</f>
        <v>201506001749</v>
      </c>
      <c r="C5552" s="1" t="s">
        <v>3</v>
      </c>
    </row>
    <row r="5553" spans="1:3" x14ac:dyDescent="0.25">
      <c r="A5553" s="1">
        <v>5545</v>
      </c>
      <c r="B5553" s="1" t="str">
        <f>"201506001754"</f>
        <v>201506001754</v>
      </c>
      <c r="C5553" s="1" t="s">
        <v>3</v>
      </c>
    </row>
    <row r="5554" spans="1:3" x14ac:dyDescent="0.25">
      <c r="A5554" s="1">
        <v>5546</v>
      </c>
      <c r="B5554" s="1" t="str">
        <f>"201506001756"</f>
        <v>201506001756</v>
      </c>
      <c r="C5554" s="1" t="s">
        <v>3</v>
      </c>
    </row>
    <row r="5555" spans="1:3" x14ac:dyDescent="0.25">
      <c r="A5555" s="1">
        <v>5547</v>
      </c>
      <c r="B5555" s="1" t="str">
        <f>"201506001786"</f>
        <v>201506001786</v>
      </c>
      <c r="C5555" s="1" t="s">
        <v>3</v>
      </c>
    </row>
    <row r="5556" spans="1:3" x14ac:dyDescent="0.25">
      <c r="A5556" s="1">
        <v>5548</v>
      </c>
      <c r="B5556" s="1" t="str">
        <f>"201506001791"</f>
        <v>201506001791</v>
      </c>
      <c r="C5556" s="1" t="s">
        <v>3</v>
      </c>
    </row>
    <row r="5557" spans="1:3" x14ac:dyDescent="0.25">
      <c r="A5557" s="1">
        <v>5549</v>
      </c>
      <c r="B5557" s="1" t="str">
        <f>"201506001812"</f>
        <v>201506001812</v>
      </c>
      <c r="C5557" s="1" t="s">
        <v>3</v>
      </c>
    </row>
    <row r="5558" spans="1:3" x14ac:dyDescent="0.25">
      <c r="A5558" s="1">
        <v>5550</v>
      </c>
      <c r="B5558" s="1" t="str">
        <f>"201506001815"</f>
        <v>201506001815</v>
      </c>
      <c r="C5558" s="1" t="s">
        <v>3</v>
      </c>
    </row>
    <row r="5559" spans="1:3" x14ac:dyDescent="0.25">
      <c r="A5559" s="1">
        <v>5551</v>
      </c>
      <c r="B5559" s="1" t="str">
        <f>"201506001855"</f>
        <v>201506001855</v>
      </c>
      <c r="C5559" s="1" t="s">
        <v>3</v>
      </c>
    </row>
    <row r="5560" spans="1:3" x14ac:dyDescent="0.25">
      <c r="A5560" s="1">
        <v>5552</v>
      </c>
      <c r="B5560" s="1" t="str">
        <f>"201506001867"</f>
        <v>201506001867</v>
      </c>
      <c r="C5560" s="1" t="s">
        <v>3</v>
      </c>
    </row>
    <row r="5561" spans="1:3" x14ac:dyDescent="0.25">
      <c r="A5561" s="1">
        <v>5553</v>
      </c>
      <c r="B5561" s="1" t="str">
        <f>"201506001869"</f>
        <v>201506001869</v>
      </c>
      <c r="C5561" s="1" t="s">
        <v>3</v>
      </c>
    </row>
    <row r="5562" spans="1:3" x14ac:dyDescent="0.25">
      <c r="A5562" s="1">
        <v>5554</v>
      </c>
      <c r="B5562" s="1" t="str">
        <f>"201506001901"</f>
        <v>201506001901</v>
      </c>
      <c r="C5562" s="1" t="s">
        <v>3</v>
      </c>
    </row>
    <row r="5563" spans="1:3" x14ac:dyDescent="0.25">
      <c r="A5563" s="1">
        <v>5555</v>
      </c>
      <c r="B5563" s="1" t="str">
        <f>"201506001905"</f>
        <v>201506001905</v>
      </c>
      <c r="C5563" s="1" t="s">
        <v>3</v>
      </c>
    </row>
    <row r="5564" spans="1:3" x14ac:dyDescent="0.25">
      <c r="A5564" s="1">
        <v>5556</v>
      </c>
      <c r="B5564" s="1" t="str">
        <f>"201506001906"</f>
        <v>201506001906</v>
      </c>
      <c r="C5564" s="1" t="s">
        <v>3</v>
      </c>
    </row>
    <row r="5565" spans="1:3" x14ac:dyDescent="0.25">
      <c r="A5565" s="1">
        <v>5557</v>
      </c>
      <c r="B5565" s="1" t="str">
        <f>"201506001925"</f>
        <v>201506001925</v>
      </c>
      <c r="C5565" s="1" t="s">
        <v>3</v>
      </c>
    </row>
    <row r="5566" spans="1:3" x14ac:dyDescent="0.25">
      <c r="A5566" s="1">
        <v>5558</v>
      </c>
      <c r="B5566" s="1" t="str">
        <f>"201506001940"</f>
        <v>201506001940</v>
      </c>
      <c r="C5566" s="1" t="s">
        <v>3</v>
      </c>
    </row>
    <row r="5567" spans="1:3" x14ac:dyDescent="0.25">
      <c r="A5567" s="1">
        <v>5559</v>
      </c>
      <c r="B5567" s="1" t="str">
        <f>"201506002033"</f>
        <v>201506002033</v>
      </c>
      <c r="C5567" s="1" t="s">
        <v>3</v>
      </c>
    </row>
    <row r="5568" spans="1:3" x14ac:dyDescent="0.25">
      <c r="A5568" s="1">
        <v>5560</v>
      </c>
      <c r="B5568" s="1" t="str">
        <f>"201506002045"</f>
        <v>201506002045</v>
      </c>
      <c r="C5568" s="1" t="s">
        <v>3</v>
      </c>
    </row>
    <row r="5569" spans="1:3" x14ac:dyDescent="0.25">
      <c r="A5569" s="1">
        <v>5561</v>
      </c>
      <c r="B5569" s="1" t="str">
        <f>"201506002088"</f>
        <v>201506002088</v>
      </c>
      <c r="C5569" s="1" t="s">
        <v>3</v>
      </c>
    </row>
    <row r="5570" spans="1:3" x14ac:dyDescent="0.25">
      <c r="A5570" s="1">
        <v>5562</v>
      </c>
      <c r="B5570" s="1" t="str">
        <f>"201506002138"</f>
        <v>201506002138</v>
      </c>
      <c r="C5570" s="1" t="s">
        <v>3</v>
      </c>
    </row>
    <row r="5571" spans="1:3" x14ac:dyDescent="0.25">
      <c r="A5571" s="1">
        <v>5563</v>
      </c>
      <c r="B5571" s="1" t="str">
        <f>"201506002157"</f>
        <v>201506002157</v>
      </c>
      <c r="C5571" s="1" t="s">
        <v>3</v>
      </c>
    </row>
    <row r="5572" spans="1:3" x14ac:dyDescent="0.25">
      <c r="A5572" s="1">
        <v>5564</v>
      </c>
      <c r="B5572" s="1" t="str">
        <f>"201506002164"</f>
        <v>201506002164</v>
      </c>
      <c r="C5572" s="1" t="s">
        <v>3</v>
      </c>
    </row>
    <row r="5573" spans="1:3" x14ac:dyDescent="0.25">
      <c r="A5573" s="1">
        <v>5565</v>
      </c>
      <c r="B5573" s="1" t="str">
        <f>"201506002190"</f>
        <v>201506002190</v>
      </c>
      <c r="C5573" s="1" t="s">
        <v>3</v>
      </c>
    </row>
    <row r="5574" spans="1:3" x14ac:dyDescent="0.25">
      <c r="A5574" s="1">
        <v>5566</v>
      </c>
      <c r="B5574" s="1" t="str">
        <f>"201506002209"</f>
        <v>201506002209</v>
      </c>
      <c r="C5574" s="1" t="s">
        <v>3</v>
      </c>
    </row>
    <row r="5575" spans="1:3" x14ac:dyDescent="0.25">
      <c r="A5575" s="1">
        <v>5567</v>
      </c>
      <c r="B5575" s="1" t="str">
        <f>"201506002222"</f>
        <v>201506002222</v>
      </c>
      <c r="C5575" s="1" t="s">
        <v>3</v>
      </c>
    </row>
    <row r="5576" spans="1:3" x14ac:dyDescent="0.25">
      <c r="A5576" s="1">
        <v>5568</v>
      </c>
      <c r="B5576" s="1" t="str">
        <f>"201506002247"</f>
        <v>201506002247</v>
      </c>
      <c r="C5576" s="1" t="s">
        <v>3</v>
      </c>
    </row>
    <row r="5577" spans="1:3" x14ac:dyDescent="0.25">
      <c r="A5577" s="1">
        <v>5569</v>
      </c>
      <c r="B5577" s="1" t="str">
        <f>"201506002253"</f>
        <v>201506002253</v>
      </c>
      <c r="C5577" s="1" t="s">
        <v>3</v>
      </c>
    </row>
    <row r="5578" spans="1:3" x14ac:dyDescent="0.25">
      <c r="A5578" s="1">
        <v>5570</v>
      </c>
      <c r="B5578" s="1" t="str">
        <f>"201506002275"</f>
        <v>201506002275</v>
      </c>
      <c r="C5578" s="1" t="s">
        <v>3</v>
      </c>
    </row>
    <row r="5579" spans="1:3" x14ac:dyDescent="0.25">
      <c r="A5579" s="1">
        <v>5571</v>
      </c>
      <c r="B5579" s="1" t="str">
        <f>"201506002342"</f>
        <v>201506002342</v>
      </c>
      <c r="C5579" s="1" t="s">
        <v>3</v>
      </c>
    </row>
    <row r="5580" spans="1:3" x14ac:dyDescent="0.25">
      <c r="A5580" s="1">
        <v>5572</v>
      </c>
      <c r="B5580" s="1" t="str">
        <f>"201506002370"</f>
        <v>201506002370</v>
      </c>
      <c r="C5580" s="1" t="s">
        <v>3</v>
      </c>
    </row>
    <row r="5581" spans="1:3" x14ac:dyDescent="0.25">
      <c r="A5581" s="1">
        <v>5573</v>
      </c>
      <c r="B5581" s="1" t="str">
        <f>"201506002375"</f>
        <v>201506002375</v>
      </c>
      <c r="C5581" s="1" t="s">
        <v>3</v>
      </c>
    </row>
    <row r="5582" spans="1:3" x14ac:dyDescent="0.25">
      <c r="A5582" s="1">
        <v>5574</v>
      </c>
      <c r="B5582" s="1" t="str">
        <f>"201506002377"</f>
        <v>201506002377</v>
      </c>
      <c r="C5582" s="1" t="s">
        <v>3</v>
      </c>
    </row>
    <row r="5583" spans="1:3" x14ac:dyDescent="0.25">
      <c r="A5583" s="1">
        <v>5575</v>
      </c>
      <c r="B5583" s="1" t="str">
        <f>"201506002388"</f>
        <v>201506002388</v>
      </c>
      <c r="C5583" s="1" t="s">
        <v>3</v>
      </c>
    </row>
    <row r="5584" spans="1:3" x14ac:dyDescent="0.25">
      <c r="A5584" s="1">
        <v>5576</v>
      </c>
      <c r="B5584" s="1" t="str">
        <f>"201506002424"</f>
        <v>201506002424</v>
      </c>
      <c r="C5584" s="1" t="s">
        <v>3</v>
      </c>
    </row>
    <row r="5585" spans="1:3" x14ac:dyDescent="0.25">
      <c r="A5585" s="1">
        <v>5577</v>
      </c>
      <c r="B5585" s="1" t="str">
        <f>"201506002429"</f>
        <v>201506002429</v>
      </c>
      <c r="C5585" s="1" t="s">
        <v>3</v>
      </c>
    </row>
    <row r="5586" spans="1:3" x14ac:dyDescent="0.25">
      <c r="A5586" s="1">
        <v>5578</v>
      </c>
      <c r="B5586" s="1" t="str">
        <f>"201506002432"</f>
        <v>201506002432</v>
      </c>
      <c r="C5586" s="1" t="s">
        <v>3</v>
      </c>
    </row>
    <row r="5587" spans="1:3" x14ac:dyDescent="0.25">
      <c r="A5587" s="1">
        <v>5579</v>
      </c>
      <c r="B5587" s="1" t="str">
        <f>"201506002455"</f>
        <v>201506002455</v>
      </c>
      <c r="C5587" s="1" t="s">
        <v>3</v>
      </c>
    </row>
    <row r="5588" spans="1:3" x14ac:dyDescent="0.25">
      <c r="A5588" s="1">
        <v>5580</v>
      </c>
      <c r="B5588" s="1" t="str">
        <f>"201506002467"</f>
        <v>201506002467</v>
      </c>
      <c r="C5588" s="1" t="s">
        <v>3</v>
      </c>
    </row>
    <row r="5589" spans="1:3" x14ac:dyDescent="0.25">
      <c r="A5589" s="1">
        <v>5581</v>
      </c>
      <c r="B5589" s="1" t="str">
        <f>"201506002521"</f>
        <v>201506002521</v>
      </c>
      <c r="C5589" s="1" t="s">
        <v>3</v>
      </c>
    </row>
    <row r="5590" spans="1:3" x14ac:dyDescent="0.25">
      <c r="A5590" s="1">
        <v>5582</v>
      </c>
      <c r="B5590" s="1" t="str">
        <f>"201506002533"</f>
        <v>201506002533</v>
      </c>
      <c r="C5590" s="1" t="s">
        <v>3</v>
      </c>
    </row>
    <row r="5591" spans="1:3" x14ac:dyDescent="0.25">
      <c r="A5591" s="1">
        <v>5583</v>
      </c>
      <c r="B5591" s="1" t="str">
        <f>"201506002543"</f>
        <v>201506002543</v>
      </c>
      <c r="C5591" s="1" t="s">
        <v>3</v>
      </c>
    </row>
    <row r="5592" spans="1:3" x14ac:dyDescent="0.25">
      <c r="A5592" s="1">
        <v>5584</v>
      </c>
      <c r="B5592" s="1" t="str">
        <f>"201506002548"</f>
        <v>201506002548</v>
      </c>
      <c r="C5592" s="1" t="s">
        <v>3</v>
      </c>
    </row>
    <row r="5593" spans="1:3" x14ac:dyDescent="0.25">
      <c r="A5593" s="1">
        <v>5585</v>
      </c>
      <c r="B5593" s="1" t="str">
        <f>"201506002606"</f>
        <v>201506002606</v>
      </c>
      <c r="C5593" s="1" t="s">
        <v>3</v>
      </c>
    </row>
    <row r="5594" spans="1:3" x14ac:dyDescent="0.25">
      <c r="A5594" s="1">
        <v>5586</v>
      </c>
      <c r="B5594" s="1" t="str">
        <f>"201506002610"</f>
        <v>201506002610</v>
      </c>
      <c r="C5594" s="1" t="s">
        <v>3</v>
      </c>
    </row>
    <row r="5595" spans="1:3" x14ac:dyDescent="0.25">
      <c r="A5595" s="1">
        <v>5587</v>
      </c>
      <c r="B5595" s="1" t="str">
        <f>"201506002686"</f>
        <v>201506002686</v>
      </c>
      <c r="C5595" s="1" t="s">
        <v>3</v>
      </c>
    </row>
    <row r="5596" spans="1:3" x14ac:dyDescent="0.25">
      <c r="A5596" s="1">
        <v>5588</v>
      </c>
      <c r="B5596" s="1" t="str">
        <f>"201506002701"</f>
        <v>201506002701</v>
      </c>
      <c r="C5596" s="1" t="s">
        <v>3</v>
      </c>
    </row>
    <row r="5597" spans="1:3" x14ac:dyDescent="0.25">
      <c r="A5597" s="1">
        <v>5589</v>
      </c>
      <c r="B5597" s="1" t="str">
        <f>"201506002730"</f>
        <v>201506002730</v>
      </c>
      <c r="C5597" s="1" t="s">
        <v>3</v>
      </c>
    </row>
    <row r="5598" spans="1:3" x14ac:dyDescent="0.25">
      <c r="A5598" s="1">
        <v>5590</v>
      </c>
      <c r="B5598" s="1" t="str">
        <f>"201506002747"</f>
        <v>201506002747</v>
      </c>
      <c r="C5598" s="1" t="s">
        <v>3</v>
      </c>
    </row>
    <row r="5599" spans="1:3" x14ac:dyDescent="0.25">
      <c r="A5599" s="1">
        <v>5591</v>
      </c>
      <c r="B5599" s="1" t="str">
        <f>"201506002758"</f>
        <v>201506002758</v>
      </c>
      <c r="C5599" s="1" t="s">
        <v>3</v>
      </c>
    </row>
    <row r="5600" spans="1:3" x14ac:dyDescent="0.25">
      <c r="A5600" s="1">
        <v>5592</v>
      </c>
      <c r="B5600" s="1" t="str">
        <f>"201506002779"</f>
        <v>201506002779</v>
      </c>
      <c r="C5600" s="1" t="s">
        <v>3</v>
      </c>
    </row>
    <row r="5601" spans="1:3" x14ac:dyDescent="0.25">
      <c r="A5601" s="1">
        <v>5593</v>
      </c>
      <c r="B5601" s="1" t="str">
        <f>"201506002792"</f>
        <v>201506002792</v>
      </c>
      <c r="C5601" s="1" t="s">
        <v>3</v>
      </c>
    </row>
    <row r="5602" spans="1:3" x14ac:dyDescent="0.25">
      <c r="A5602" s="1">
        <v>5594</v>
      </c>
      <c r="B5602" s="1" t="str">
        <f>"201506002802"</f>
        <v>201506002802</v>
      </c>
      <c r="C5602" s="1" t="s">
        <v>3</v>
      </c>
    </row>
    <row r="5603" spans="1:3" x14ac:dyDescent="0.25">
      <c r="A5603" s="1">
        <v>5595</v>
      </c>
      <c r="B5603" s="1" t="str">
        <f>"201506002805"</f>
        <v>201506002805</v>
      </c>
      <c r="C5603" s="1" t="s">
        <v>3</v>
      </c>
    </row>
    <row r="5604" spans="1:3" x14ac:dyDescent="0.25">
      <c r="A5604" s="1">
        <v>5596</v>
      </c>
      <c r="B5604" s="1" t="str">
        <f>"201506002807"</f>
        <v>201506002807</v>
      </c>
      <c r="C5604" s="1" t="s">
        <v>3</v>
      </c>
    </row>
    <row r="5605" spans="1:3" x14ac:dyDescent="0.25">
      <c r="A5605" s="1">
        <v>5597</v>
      </c>
      <c r="B5605" s="1" t="str">
        <f>"201506002834"</f>
        <v>201506002834</v>
      </c>
      <c r="C5605" s="1" t="s">
        <v>3</v>
      </c>
    </row>
    <row r="5606" spans="1:3" x14ac:dyDescent="0.25">
      <c r="A5606" s="1">
        <v>5598</v>
      </c>
      <c r="B5606" s="1" t="str">
        <f>"201506002843"</f>
        <v>201506002843</v>
      </c>
      <c r="C5606" s="1" t="s">
        <v>3</v>
      </c>
    </row>
    <row r="5607" spans="1:3" x14ac:dyDescent="0.25">
      <c r="A5607" s="1">
        <v>5599</v>
      </c>
      <c r="B5607" s="1" t="str">
        <f>"201506002860"</f>
        <v>201506002860</v>
      </c>
      <c r="C5607" s="1" t="s">
        <v>3</v>
      </c>
    </row>
    <row r="5608" spans="1:3" x14ac:dyDescent="0.25">
      <c r="A5608" s="1">
        <v>5600</v>
      </c>
      <c r="B5608" s="1" t="str">
        <f>"201506002876"</f>
        <v>201506002876</v>
      </c>
      <c r="C5608" s="1" t="s">
        <v>3</v>
      </c>
    </row>
    <row r="5609" spans="1:3" x14ac:dyDescent="0.25">
      <c r="A5609" s="1">
        <v>5601</v>
      </c>
      <c r="B5609" s="1" t="str">
        <f>"201506002880"</f>
        <v>201506002880</v>
      </c>
      <c r="C5609" s="1" t="s">
        <v>3</v>
      </c>
    </row>
    <row r="5610" spans="1:3" x14ac:dyDescent="0.25">
      <c r="A5610" s="1">
        <v>5602</v>
      </c>
      <c r="B5610" s="1" t="str">
        <f>"201506002917"</f>
        <v>201506002917</v>
      </c>
      <c r="C5610" s="1" t="s">
        <v>3</v>
      </c>
    </row>
    <row r="5611" spans="1:3" x14ac:dyDescent="0.25">
      <c r="A5611" s="1">
        <v>5603</v>
      </c>
      <c r="B5611" s="1" t="str">
        <f>"201506002929"</f>
        <v>201506002929</v>
      </c>
      <c r="C5611" s="1" t="s">
        <v>3</v>
      </c>
    </row>
    <row r="5612" spans="1:3" x14ac:dyDescent="0.25">
      <c r="A5612" s="1">
        <v>5604</v>
      </c>
      <c r="B5612" s="1" t="str">
        <f>"201506002944"</f>
        <v>201506002944</v>
      </c>
      <c r="C5612" s="1" t="s">
        <v>3</v>
      </c>
    </row>
    <row r="5613" spans="1:3" x14ac:dyDescent="0.25">
      <c r="A5613" s="1">
        <v>5605</v>
      </c>
      <c r="B5613" s="1" t="str">
        <f>"201506002945"</f>
        <v>201506002945</v>
      </c>
      <c r="C5613" s="1" t="s">
        <v>3</v>
      </c>
    </row>
    <row r="5614" spans="1:3" x14ac:dyDescent="0.25">
      <c r="A5614" s="1">
        <v>5606</v>
      </c>
      <c r="B5614" s="1" t="str">
        <f>"201506002963"</f>
        <v>201506002963</v>
      </c>
      <c r="C5614" s="1" t="s">
        <v>3</v>
      </c>
    </row>
    <row r="5615" spans="1:3" x14ac:dyDescent="0.25">
      <c r="A5615" s="1">
        <v>5607</v>
      </c>
      <c r="B5615" s="1" t="str">
        <f>"201506002991"</f>
        <v>201506002991</v>
      </c>
      <c r="C5615" s="1" t="s">
        <v>3</v>
      </c>
    </row>
    <row r="5616" spans="1:3" x14ac:dyDescent="0.25">
      <c r="A5616" s="1">
        <v>5608</v>
      </c>
      <c r="B5616" s="1" t="str">
        <f>"201506003013"</f>
        <v>201506003013</v>
      </c>
      <c r="C5616" s="1" t="s">
        <v>3</v>
      </c>
    </row>
    <row r="5617" spans="1:3" x14ac:dyDescent="0.25">
      <c r="A5617" s="1">
        <v>5609</v>
      </c>
      <c r="B5617" s="1" t="str">
        <f>"201506003043"</f>
        <v>201506003043</v>
      </c>
      <c r="C5617" s="1" t="s">
        <v>3</v>
      </c>
    </row>
    <row r="5618" spans="1:3" x14ac:dyDescent="0.25">
      <c r="A5618" s="1">
        <v>5610</v>
      </c>
      <c r="B5618" s="1" t="str">
        <f>"201506003065"</f>
        <v>201506003065</v>
      </c>
      <c r="C5618" s="1" t="s">
        <v>3</v>
      </c>
    </row>
    <row r="5619" spans="1:3" x14ac:dyDescent="0.25">
      <c r="A5619" s="1">
        <v>5611</v>
      </c>
      <c r="B5619" s="1" t="str">
        <f>"201506003067"</f>
        <v>201506003067</v>
      </c>
      <c r="C5619" s="1" t="s">
        <v>3</v>
      </c>
    </row>
    <row r="5620" spans="1:3" x14ac:dyDescent="0.25">
      <c r="A5620" s="1">
        <v>5612</v>
      </c>
      <c r="B5620" s="1" t="str">
        <f>"201506003115"</f>
        <v>201506003115</v>
      </c>
      <c r="C5620" s="1" t="s">
        <v>3</v>
      </c>
    </row>
    <row r="5621" spans="1:3" x14ac:dyDescent="0.25">
      <c r="A5621" s="1">
        <v>5613</v>
      </c>
      <c r="B5621" s="1" t="str">
        <f>"201506003154"</f>
        <v>201506003154</v>
      </c>
      <c r="C5621" s="1" t="s">
        <v>3</v>
      </c>
    </row>
    <row r="5622" spans="1:3" x14ac:dyDescent="0.25">
      <c r="A5622" s="1">
        <v>5614</v>
      </c>
      <c r="B5622" s="1" t="str">
        <f>"201506003174"</f>
        <v>201506003174</v>
      </c>
      <c r="C5622" s="1" t="s">
        <v>3</v>
      </c>
    </row>
    <row r="5623" spans="1:3" x14ac:dyDescent="0.25">
      <c r="A5623" s="1">
        <v>5615</v>
      </c>
      <c r="B5623" s="1" t="str">
        <f>"201506003206"</f>
        <v>201506003206</v>
      </c>
      <c r="C5623" s="1" t="s">
        <v>3</v>
      </c>
    </row>
    <row r="5624" spans="1:3" x14ac:dyDescent="0.25">
      <c r="A5624" s="1">
        <v>5616</v>
      </c>
      <c r="B5624" s="1" t="str">
        <f>"201506003215"</f>
        <v>201506003215</v>
      </c>
      <c r="C5624" s="1" t="s">
        <v>3</v>
      </c>
    </row>
    <row r="5625" spans="1:3" x14ac:dyDescent="0.25">
      <c r="A5625" s="1">
        <v>5617</v>
      </c>
      <c r="B5625" s="1" t="str">
        <f>"201506003223"</f>
        <v>201506003223</v>
      </c>
      <c r="C5625" s="1" t="s">
        <v>3</v>
      </c>
    </row>
    <row r="5626" spans="1:3" x14ac:dyDescent="0.25">
      <c r="A5626" s="1">
        <v>5618</v>
      </c>
      <c r="B5626" s="1" t="str">
        <f>"201506003235"</f>
        <v>201506003235</v>
      </c>
      <c r="C5626" s="1" t="s">
        <v>3</v>
      </c>
    </row>
    <row r="5627" spans="1:3" x14ac:dyDescent="0.25">
      <c r="A5627" s="1">
        <v>5619</v>
      </c>
      <c r="B5627" s="1" t="str">
        <f>"201506003274"</f>
        <v>201506003274</v>
      </c>
      <c r="C5627" s="1" t="s">
        <v>3</v>
      </c>
    </row>
    <row r="5628" spans="1:3" x14ac:dyDescent="0.25">
      <c r="A5628" s="1">
        <v>5620</v>
      </c>
      <c r="B5628" s="1" t="str">
        <f>"201506003277"</f>
        <v>201506003277</v>
      </c>
      <c r="C5628" s="1" t="s">
        <v>3</v>
      </c>
    </row>
    <row r="5629" spans="1:3" x14ac:dyDescent="0.25">
      <c r="A5629" s="1">
        <v>5621</v>
      </c>
      <c r="B5629" s="1" t="str">
        <f>"201506003306"</f>
        <v>201506003306</v>
      </c>
      <c r="C5629" s="1" t="s">
        <v>3</v>
      </c>
    </row>
    <row r="5630" spans="1:3" x14ac:dyDescent="0.25">
      <c r="A5630" s="1">
        <v>5622</v>
      </c>
      <c r="B5630" s="1" t="str">
        <f>"201506003316"</f>
        <v>201506003316</v>
      </c>
      <c r="C5630" s="1" t="s">
        <v>3</v>
      </c>
    </row>
    <row r="5631" spans="1:3" x14ac:dyDescent="0.25">
      <c r="A5631" s="1">
        <v>5623</v>
      </c>
      <c r="B5631" s="1" t="str">
        <f>"201506003359"</f>
        <v>201506003359</v>
      </c>
      <c r="C5631" s="1" t="s">
        <v>3</v>
      </c>
    </row>
    <row r="5632" spans="1:3" x14ac:dyDescent="0.25">
      <c r="A5632" s="1">
        <v>5624</v>
      </c>
      <c r="B5632" s="1" t="str">
        <f>"201506003365"</f>
        <v>201506003365</v>
      </c>
      <c r="C5632" s="1" t="s">
        <v>3</v>
      </c>
    </row>
    <row r="5633" spans="1:3" x14ac:dyDescent="0.25">
      <c r="A5633" s="1">
        <v>5625</v>
      </c>
      <c r="B5633" s="1" t="str">
        <f>"201506003380"</f>
        <v>201506003380</v>
      </c>
      <c r="C5633" s="1" t="s">
        <v>3</v>
      </c>
    </row>
    <row r="5634" spans="1:3" x14ac:dyDescent="0.25">
      <c r="A5634" s="1">
        <v>5626</v>
      </c>
      <c r="B5634" s="1" t="str">
        <f>"201506003401"</f>
        <v>201506003401</v>
      </c>
      <c r="C5634" s="1" t="s">
        <v>3</v>
      </c>
    </row>
    <row r="5635" spans="1:3" x14ac:dyDescent="0.25">
      <c r="A5635" s="1">
        <v>5627</v>
      </c>
      <c r="B5635" s="1" t="str">
        <f>"201506003464"</f>
        <v>201506003464</v>
      </c>
      <c r="C5635" s="1" t="s">
        <v>3</v>
      </c>
    </row>
    <row r="5636" spans="1:3" x14ac:dyDescent="0.25">
      <c r="A5636" s="1">
        <v>5628</v>
      </c>
      <c r="B5636" s="1" t="str">
        <f>"201506003468"</f>
        <v>201506003468</v>
      </c>
      <c r="C5636" s="1" t="s">
        <v>3</v>
      </c>
    </row>
    <row r="5637" spans="1:3" x14ac:dyDescent="0.25">
      <c r="A5637" s="1">
        <v>5629</v>
      </c>
      <c r="B5637" s="1" t="str">
        <f>"201506003521"</f>
        <v>201506003521</v>
      </c>
      <c r="C5637" s="1" t="s">
        <v>3</v>
      </c>
    </row>
    <row r="5638" spans="1:3" x14ac:dyDescent="0.25">
      <c r="A5638" s="1">
        <v>5630</v>
      </c>
      <c r="B5638" s="1" t="str">
        <f>"201506003523"</f>
        <v>201506003523</v>
      </c>
      <c r="C5638" s="1" t="s">
        <v>3</v>
      </c>
    </row>
    <row r="5639" spans="1:3" x14ac:dyDescent="0.25">
      <c r="A5639" s="1">
        <v>5631</v>
      </c>
      <c r="B5639" s="1" t="str">
        <f>"201506003549"</f>
        <v>201506003549</v>
      </c>
      <c r="C5639" s="1" t="s">
        <v>3</v>
      </c>
    </row>
    <row r="5640" spans="1:3" x14ac:dyDescent="0.25">
      <c r="A5640" s="1">
        <v>5632</v>
      </c>
      <c r="B5640" s="1" t="str">
        <f>"201506003554"</f>
        <v>201506003554</v>
      </c>
      <c r="C5640" s="1" t="s">
        <v>3</v>
      </c>
    </row>
    <row r="5641" spans="1:3" x14ac:dyDescent="0.25">
      <c r="A5641" s="1">
        <v>5633</v>
      </c>
      <c r="B5641" s="1" t="str">
        <f>"201506003560"</f>
        <v>201506003560</v>
      </c>
      <c r="C5641" s="1" t="s">
        <v>3</v>
      </c>
    </row>
    <row r="5642" spans="1:3" x14ac:dyDescent="0.25">
      <c r="A5642" s="1">
        <v>5634</v>
      </c>
      <c r="B5642" s="1" t="str">
        <f>"201506003561"</f>
        <v>201506003561</v>
      </c>
      <c r="C5642" s="1" t="s">
        <v>3</v>
      </c>
    </row>
    <row r="5643" spans="1:3" x14ac:dyDescent="0.25">
      <c r="A5643" s="1">
        <v>5635</v>
      </c>
      <c r="B5643" s="1" t="str">
        <f>"201506003569"</f>
        <v>201506003569</v>
      </c>
      <c r="C5643" s="1" t="s">
        <v>3</v>
      </c>
    </row>
    <row r="5644" spans="1:3" x14ac:dyDescent="0.25">
      <c r="A5644" s="1">
        <v>5636</v>
      </c>
      <c r="B5644" s="1" t="str">
        <f>"201506003574"</f>
        <v>201506003574</v>
      </c>
      <c r="C5644" s="1" t="s">
        <v>3</v>
      </c>
    </row>
    <row r="5645" spans="1:3" x14ac:dyDescent="0.25">
      <c r="A5645" s="1">
        <v>5637</v>
      </c>
      <c r="B5645" s="1" t="str">
        <f>"201506003580"</f>
        <v>201506003580</v>
      </c>
      <c r="C5645" s="1" t="s">
        <v>3</v>
      </c>
    </row>
    <row r="5646" spans="1:3" x14ac:dyDescent="0.25">
      <c r="A5646" s="1">
        <v>5638</v>
      </c>
      <c r="B5646" s="1" t="str">
        <f>"201506003614"</f>
        <v>201506003614</v>
      </c>
      <c r="C5646" s="1" t="s">
        <v>3</v>
      </c>
    </row>
    <row r="5647" spans="1:3" x14ac:dyDescent="0.25">
      <c r="A5647" s="1">
        <v>5639</v>
      </c>
      <c r="B5647" s="1" t="str">
        <f>"201506003638"</f>
        <v>201506003638</v>
      </c>
      <c r="C5647" s="1" t="s">
        <v>3</v>
      </c>
    </row>
    <row r="5648" spans="1:3" x14ac:dyDescent="0.25">
      <c r="A5648" s="1">
        <v>5640</v>
      </c>
      <c r="B5648" s="1" t="str">
        <f>"201506003694"</f>
        <v>201506003694</v>
      </c>
      <c r="C5648" s="1" t="s">
        <v>3</v>
      </c>
    </row>
    <row r="5649" spans="1:3" x14ac:dyDescent="0.25">
      <c r="A5649" s="1">
        <v>5641</v>
      </c>
      <c r="B5649" s="1" t="str">
        <f>"201506003701"</f>
        <v>201506003701</v>
      </c>
      <c r="C5649" s="1" t="s">
        <v>3</v>
      </c>
    </row>
    <row r="5650" spans="1:3" x14ac:dyDescent="0.25">
      <c r="A5650" s="1">
        <v>5642</v>
      </c>
      <c r="B5650" s="1" t="str">
        <f>"201506003709"</f>
        <v>201506003709</v>
      </c>
      <c r="C5650" s="1" t="s">
        <v>3</v>
      </c>
    </row>
    <row r="5651" spans="1:3" x14ac:dyDescent="0.25">
      <c r="A5651" s="1">
        <v>5643</v>
      </c>
      <c r="B5651" s="1" t="str">
        <f>"201506003717"</f>
        <v>201506003717</v>
      </c>
      <c r="C5651" s="1" t="s">
        <v>3</v>
      </c>
    </row>
    <row r="5652" spans="1:3" x14ac:dyDescent="0.25">
      <c r="A5652" s="1">
        <v>5644</v>
      </c>
      <c r="B5652" s="1" t="str">
        <f>"201506003727"</f>
        <v>201506003727</v>
      </c>
      <c r="C5652" s="1" t="s">
        <v>3</v>
      </c>
    </row>
    <row r="5653" spans="1:3" x14ac:dyDescent="0.25">
      <c r="A5653" s="1">
        <v>5645</v>
      </c>
      <c r="B5653" s="1" t="str">
        <f>"201506003728"</f>
        <v>201506003728</v>
      </c>
      <c r="C5653" s="1" t="s">
        <v>3</v>
      </c>
    </row>
    <row r="5654" spans="1:3" x14ac:dyDescent="0.25">
      <c r="A5654" s="1">
        <v>5646</v>
      </c>
      <c r="B5654" s="1" t="str">
        <f>"201506003792"</f>
        <v>201506003792</v>
      </c>
      <c r="C5654" s="1" t="s">
        <v>3</v>
      </c>
    </row>
    <row r="5655" spans="1:3" x14ac:dyDescent="0.25">
      <c r="A5655" s="1">
        <v>5647</v>
      </c>
      <c r="B5655" s="1" t="str">
        <f>"201506003808"</f>
        <v>201506003808</v>
      </c>
      <c r="C5655" s="1" t="s">
        <v>3</v>
      </c>
    </row>
    <row r="5656" spans="1:3" x14ac:dyDescent="0.25">
      <c r="A5656" s="1">
        <v>5648</v>
      </c>
      <c r="B5656" s="1" t="str">
        <f>"201506003855"</f>
        <v>201506003855</v>
      </c>
      <c r="C5656" s="1" t="s">
        <v>3</v>
      </c>
    </row>
    <row r="5657" spans="1:3" x14ac:dyDescent="0.25">
      <c r="A5657" s="1">
        <v>5649</v>
      </c>
      <c r="B5657" s="1" t="str">
        <f>"201506003869"</f>
        <v>201506003869</v>
      </c>
      <c r="C5657" s="1" t="s">
        <v>3</v>
      </c>
    </row>
    <row r="5658" spans="1:3" x14ac:dyDescent="0.25">
      <c r="A5658" s="1">
        <v>5650</v>
      </c>
      <c r="B5658" s="1" t="str">
        <f>"201506003932"</f>
        <v>201506003932</v>
      </c>
      <c r="C5658" s="1" t="s">
        <v>3</v>
      </c>
    </row>
    <row r="5659" spans="1:3" x14ac:dyDescent="0.25">
      <c r="A5659" s="1">
        <v>5651</v>
      </c>
      <c r="B5659" s="1" t="str">
        <f>"201506003936"</f>
        <v>201506003936</v>
      </c>
      <c r="C5659" s="1" t="s">
        <v>3</v>
      </c>
    </row>
    <row r="5660" spans="1:3" x14ac:dyDescent="0.25">
      <c r="A5660" s="1">
        <v>5652</v>
      </c>
      <c r="B5660" s="1" t="str">
        <f>"201506003952"</f>
        <v>201506003952</v>
      </c>
      <c r="C5660" s="1" t="s">
        <v>3</v>
      </c>
    </row>
    <row r="5661" spans="1:3" x14ac:dyDescent="0.25">
      <c r="A5661" s="1">
        <v>5653</v>
      </c>
      <c r="B5661" s="1" t="str">
        <f>"201506003956"</f>
        <v>201506003956</v>
      </c>
      <c r="C5661" s="1" t="s">
        <v>3</v>
      </c>
    </row>
    <row r="5662" spans="1:3" x14ac:dyDescent="0.25">
      <c r="A5662" s="1">
        <v>5654</v>
      </c>
      <c r="B5662" s="1" t="str">
        <f>"201506003969"</f>
        <v>201506003969</v>
      </c>
      <c r="C5662" s="1" t="s">
        <v>3</v>
      </c>
    </row>
    <row r="5663" spans="1:3" x14ac:dyDescent="0.25">
      <c r="A5663" s="1">
        <v>5655</v>
      </c>
      <c r="B5663" s="1" t="str">
        <f>"201506004012"</f>
        <v>201506004012</v>
      </c>
      <c r="C5663" s="1" t="s">
        <v>3</v>
      </c>
    </row>
    <row r="5664" spans="1:3" x14ac:dyDescent="0.25">
      <c r="A5664" s="1">
        <v>5656</v>
      </c>
      <c r="B5664" s="1" t="str">
        <f>"201506004016"</f>
        <v>201506004016</v>
      </c>
      <c r="C5664" s="1" t="s">
        <v>3</v>
      </c>
    </row>
    <row r="5665" spans="1:3" x14ac:dyDescent="0.25">
      <c r="A5665" s="1">
        <v>5657</v>
      </c>
      <c r="B5665" s="1" t="str">
        <f>"201506004032"</f>
        <v>201506004032</v>
      </c>
      <c r="C5665" s="1" t="s">
        <v>3</v>
      </c>
    </row>
    <row r="5666" spans="1:3" x14ac:dyDescent="0.25">
      <c r="A5666" s="1">
        <v>5658</v>
      </c>
      <c r="B5666" s="1" t="str">
        <f>"201506004230"</f>
        <v>201506004230</v>
      </c>
      <c r="C5666" s="1" t="s">
        <v>3</v>
      </c>
    </row>
    <row r="5667" spans="1:3" x14ac:dyDescent="0.25">
      <c r="A5667" s="1">
        <v>5659</v>
      </c>
      <c r="B5667" s="1" t="str">
        <f>"201506004276"</f>
        <v>201506004276</v>
      </c>
      <c r="C5667" s="1" t="s">
        <v>3</v>
      </c>
    </row>
    <row r="5668" spans="1:3" x14ac:dyDescent="0.25">
      <c r="A5668" s="1">
        <v>5660</v>
      </c>
      <c r="B5668" s="1" t="str">
        <f>"201506004499"</f>
        <v>201506004499</v>
      </c>
      <c r="C5668" s="1" t="s">
        <v>3</v>
      </c>
    </row>
    <row r="5669" spans="1:3" x14ac:dyDescent="0.25">
      <c r="A5669" s="1">
        <v>5661</v>
      </c>
      <c r="B5669" s="1" t="str">
        <f>"201507001029"</f>
        <v>201507001029</v>
      </c>
      <c r="C5669" s="1" t="s">
        <v>3</v>
      </c>
    </row>
    <row r="5670" spans="1:3" x14ac:dyDescent="0.25">
      <c r="A5670" s="1">
        <v>5662</v>
      </c>
      <c r="B5670" s="1" t="str">
        <f>"201507001362"</f>
        <v>201507001362</v>
      </c>
      <c r="C5670" s="1" t="s">
        <v>3</v>
      </c>
    </row>
    <row r="5671" spans="1:3" x14ac:dyDescent="0.25">
      <c r="A5671" s="1">
        <v>5663</v>
      </c>
      <c r="B5671" s="1" t="str">
        <f>"201507001624"</f>
        <v>201507001624</v>
      </c>
      <c r="C5671" s="1" t="s">
        <v>3</v>
      </c>
    </row>
    <row r="5672" spans="1:3" x14ac:dyDescent="0.25">
      <c r="A5672" s="1">
        <v>5664</v>
      </c>
      <c r="B5672" s="1" t="str">
        <f>"201507002089"</f>
        <v>201507002089</v>
      </c>
      <c r="C5672" s="1" t="s">
        <v>3</v>
      </c>
    </row>
    <row r="5673" spans="1:3" x14ac:dyDescent="0.25">
      <c r="A5673" s="1">
        <v>5665</v>
      </c>
      <c r="B5673" s="1" t="str">
        <f>"201507003540"</f>
        <v>201507003540</v>
      </c>
      <c r="C5673" s="1" t="s">
        <v>3</v>
      </c>
    </row>
    <row r="5674" spans="1:3" x14ac:dyDescent="0.25">
      <c r="A5674" s="1">
        <v>5666</v>
      </c>
      <c r="B5674" s="1" t="str">
        <f>"201509000249"</f>
        <v>201509000249</v>
      </c>
      <c r="C5674" s="1" t="s">
        <v>3</v>
      </c>
    </row>
    <row r="5675" spans="1:3" x14ac:dyDescent="0.25">
      <c r="A5675" s="1">
        <v>5667</v>
      </c>
      <c r="B5675" s="1" t="str">
        <f>"201510000010"</f>
        <v>201510000010</v>
      </c>
      <c r="C5675" s="1" t="s">
        <v>3</v>
      </c>
    </row>
    <row r="5676" spans="1:3" x14ac:dyDescent="0.25">
      <c r="A5676" s="1">
        <v>5668</v>
      </c>
      <c r="B5676" s="1" t="str">
        <f>"201510000270"</f>
        <v>201510000270</v>
      </c>
      <c r="C5676" s="1" t="s">
        <v>3</v>
      </c>
    </row>
    <row r="5677" spans="1:3" x14ac:dyDescent="0.25">
      <c r="A5677" s="1">
        <v>5669</v>
      </c>
      <c r="B5677" s="1" t="str">
        <f>"201510000681"</f>
        <v>201510000681</v>
      </c>
      <c r="C5677" s="1" t="s">
        <v>3</v>
      </c>
    </row>
    <row r="5678" spans="1:3" x14ac:dyDescent="0.25">
      <c r="A5678" s="1">
        <v>5670</v>
      </c>
      <c r="B5678" s="1" t="str">
        <f>"201510001152"</f>
        <v>201510001152</v>
      </c>
      <c r="C5678" s="1" t="s">
        <v>3</v>
      </c>
    </row>
    <row r="5679" spans="1:3" x14ac:dyDescent="0.25">
      <c r="A5679" s="1">
        <v>5671</v>
      </c>
      <c r="B5679" s="1" t="str">
        <f>"201510001234"</f>
        <v>201510001234</v>
      </c>
      <c r="C5679" s="1" t="s">
        <v>3</v>
      </c>
    </row>
    <row r="5680" spans="1:3" x14ac:dyDescent="0.25">
      <c r="A5680" s="1">
        <v>5672</v>
      </c>
      <c r="B5680" s="1" t="str">
        <f>"201510001470"</f>
        <v>201510001470</v>
      </c>
      <c r="C5680" s="1" t="s">
        <v>3</v>
      </c>
    </row>
    <row r="5681" spans="1:3" x14ac:dyDescent="0.25">
      <c r="A5681" s="1">
        <v>5673</v>
      </c>
      <c r="B5681" s="1" t="str">
        <f>"201510001495"</f>
        <v>201510001495</v>
      </c>
      <c r="C5681" s="1" t="s">
        <v>3</v>
      </c>
    </row>
    <row r="5682" spans="1:3" x14ac:dyDescent="0.25">
      <c r="A5682" s="1">
        <v>5674</v>
      </c>
      <c r="B5682" s="1" t="str">
        <f>"201510001632"</f>
        <v>201510001632</v>
      </c>
      <c r="C5682" s="1" t="s">
        <v>3</v>
      </c>
    </row>
    <row r="5683" spans="1:3" x14ac:dyDescent="0.25">
      <c r="A5683" s="1">
        <v>5675</v>
      </c>
      <c r="B5683" s="1" t="str">
        <f>"201510002691"</f>
        <v>201510002691</v>
      </c>
      <c r="C5683" s="1" t="s">
        <v>3</v>
      </c>
    </row>
    <row r="5684" spans="1:3" x14ac:dyDescent="0.25">
      <c r="A5684" s="1">
        <v>5676</v>
      </c>
      <c r="B5684" s="1" t="str">
        <f>"201510004198"</f>
        <v>201510004198</v>
      </c>
      <c r="C5684" s="1" t="s">
        <v>3</v>
      </c>
    </row>
    <row r="5685" spans="1:3" x14ac:dyDescent="0.25">
      <c r="A5685" s="1">
        <v>5677</v>
      </c>
      <c r="B5685" s="1" t="str">
        <f>"201511000014"</f>
        <v>201511000014</v>
      </c>
      <c r="C5685" s="1" t="s">
        <v>3</v>
      </c>
    </row>
    <row r="5686" spans="1:3" x14ac:dyDescent="0.25">
      <c r="A5686" s="1">
        <v>5678</v>
      </c>
      <c r="B5686" s="1" t="str">
        <f>"201511004735"</f>
        <v>201511004735</v>
      </c>
      <c r="C5686" s="1" t="s">
        <v>3</v>
      </c>
    </row>
    <row r="5687" spans="1:3" x14ac:dyDescent="0.25">
      <c r="A5687" s="1">
        <v>5679</v>
      </c>
      <c r="B5687" s="1" t="str">
        <f>"201511005494"</f>
        <v>201511005494</v>
      </c>
      <c r="C5687" s="1" t="s">
        <v>3</v>
      </c>
    </row>
    <row r="5688" spans="1:3" x14ac:dyDescent="0.25">
      <c r="A5688" s="1">
        <v>5680</v>
      </c>
      <c r="B5688" s="1" t="str">
        <f>"201511005784"</f>
        <v>201511005784</v>
      </c>
      <c r="C5688" s="1" t="s">
        <v>3</v>
      </c>
    </row>
    <row r="5689" spans="1:3" x14ac:dyDescent="0.25">
      <c r="A5689" s="1">
        <v>5681</v>
      </c>
      <c r="B5689" s="1" t="str">
        <f>"201511006170"</f>
        <v>201511006170</v>
      </c>
      <c r="C5689" s="1" t="s">
        <v>3</v>
      </c>
    </row>
    <row r="5690" spans="1:3" x14ac:dyDescent="0.25">
      <c r="A5690" s="1">
        <v>5682</v>
      </c>
      <c r="B5690" s="1" t="str">
        <f>"201511006291"</f>
        <v>201511006291</v>
      </c>
      <c r="C5690" s="1" t="s">
        <v>3</v>
      </c>
    </row>
    <row r="5691" spans="1:3" x14ac:dyDescent="0.25">
      <c r="A5691" s="1">
        <v>5683</v>
      </c>
      <c r="B5691" s="1" t="str">
        <f>"201511006730"</f>
        <v>201511006730</v>
      </c>
      <c r="C5691" s="1" t="s">
        <v>3</v>
      </c>
    </row>
    <row r="5692" spans="1:3" x14ac:dyDescent="0.25">
      <c r="A5692" s="1">
        <v>5684</v>
      </c>
      <c r="B5692" s="1" t="str">
        <f>"201511007159"</f>
        <v>201511007159</v>
      </c>
      <c r="C5692" s="1" t="s">
        <v>3</v>
      </c>
    </row>
    <row r="5693" spans="1:3" x14ac:dyDescent="0.25">
      <c r="A5693" s="1">
        <v>5685</v>
      </c>
      <c r="B5693" s="1" t="str">
        <f>"201511007521"</f>
        <v>201511007521</v>
      </c>
      <c r="C5693" s="1" t="s">
        <v>3</v>
      </c>
    </row>
    <row r="5694" spans="1:3" x14ac:dyDescent="0.25">
      <c r="A5694" s="1">
        <v>5686</v>
      </c>
      <c r="B5694" s="1" t="str">
        <f>"201511008943"</f>
        <v>201511008943</v>
      </c>
      <c r="C5694" s="1" t="s">
        <v>3</v>
      </c>
    </row>
    <row r="5695" spans="1:3" x14ac:dyDescent="0.25">
      <c r="A5695" s="1">
        <v>5687</v>
      </c>
      <c r="B5695" s="1" t="str">
        <f>"201511011403"</f>
        <v>201511011403</v>
      </c>
      <c r="C5695" s="1" t="s">
        <v>3</v>
      </c>
    </row>
    <row r="5696" spans="1:3" x14ac:dyDescent="0.25">
      <c r="A5696" s="1">
        <v>5688</v>
      </c>
      <c r="B5696" s="1" t="str">
        <f>"201511012415"</f>
        <v>201511012415</v>
      </c>
      <c r="C5696" s="1" t="s">
        <v>3</v>
      </c>
    </row>
    <row r="5697" spans="1:3" x14ac:dyDescent="0.25">
      <c r="A5697" s="1">
        <v>5689</v>
      </c>
      <c r="B5697" s="1" t="str">
        <f>"201511013039"</f>
        <v>201511013039</v>
      </c>
      <c r="C5697" s="1" t="s">
        <v>3</v>
      </c>
    </row>
    <row r="5698" spans="1:3" x14ac:dyDescent="0.25">
      <c r="A5698" s="1">
        <v>5690</v>
      </c>
      <c r="B5698" s="1" t="str">
        <f>"201511013329"</f>
        <v>201511013329</v>
      </c>
      <c r="C5698" s="1" t="s">
        <v>3</v>
      </c>
    </row>
    <row r="5699" spans="1:3" x14ac:dyDescent="0.25">
      <c r="A5699" s="1">
        <v>5691</v>
      </c>
      <c r="B5699" s="1" t="str">
        <f>"201511014165"</f>
        <v>201511014165</v>
      </c>
      <c r="C5699" s="1" t="s">
        <v>3</v>
      </c>
    </row>
    <row r="5700" spans="1:3" x14ac:dyDescent="0.25">
      <c r="A5700" s="1">
        <v>5692</v>
      </c>
      <c r="B5700" s="1" t="str">
        <f>"201511014684"</f>
        <v>201511014684</v>
      </c>
      <c r="C5700" s="1" t="s">
        <v>3</v>
      </c>
    </row>
    <row r="5701" spans="1:3" x14ac:dyDescent="0.25">
      <c r="A5701" s="1">
        <v>5693</v>
      </c>
      <c r="B5701" s="1" t="str">
        <f>"201511014806"</f>
        <v>201511014806</v>
      </c>
      <c r="C5701" s="1" t="s">
        <v>3</v>
      </c>
    </row>
    <row r="5702" spans="1:3" x14ac:dyDescent="0.25">
      <c r="A5702" s="1">
        <v>5694</v>
      </c>
      <c r="B5702" s="1" t="str">
        <f>"201511014821"</f>
        <v>201511014821</v>
      </c>
      <c r="C5702" s="1" t="s">
        <v>3</v>
      </c>
    </row>
    <row r="5703" spans="1:3" x14ac:dyDescent="0.25">
      <c r="A5703" s="1">
        <v>5695</v>
      </c>
      <c r="B5703" s="1" t="str">
        <f>"201511014823"</f>
        <v>201511014823</v>
      </c>
      <c r="C5703" s="1" t="s">
        <v>3</v>
      </c>
    </row>
    <row r="5704" spans="1:3" x14ac:dyDescent="0.25">
      <c r="A5704" s="1">
        <v>5696</v>
      </c>
      <c r="B5704" s="1" t="str">
        <f>"201511015365"</f>
        <v>201511015365</v>
      </c>
      <c r="C5704" s="1" t="s">
        <v>3</v>
      </c>
    </row>
    <row r="5705" spans="1:3" x14ac:dyDescent="0.25">
      <c r="A5705" s="1">
        <v>5697</v>
      </c>
      <c r="B5705" s="1" t="str">
        <f>"201511015637"</f>
        <v>201511015637</v>
      </c>
      <c r="C5705" s="1" t="s">
        <v>3</v>
      </c>
    </row>
    <row r="5706" spans="1:3" x14ac:dyDescent="0.25">
      <c r="A5706" s="1">
        <v>5698</v>
      </c>
      <c r="B5706" s="1" t="str">
        <f>"201511015713"</f>
        <v>201511015713</v>
      </c>
      <c r="C5706" s="1" t="s">
        <v>3</v>
      </c>
    </row>
    <row r="5707" spans="1:3" x14ac:dyDescent="0.25">
      <c r="A5707" s="1">
        <v>5699</v>
      </c>
      <c r="B5707" s="1" t="str">
        <f>"201511016835"</f>
        <v>201511016835</v>
      </c>
      <c r="C5707" s="1" t="s">
        <v>3</v>
      </c>
    </row>
    <row r="5708" spans="1:3" x14ac:dyDescent="0.25">
      <c r="A5708" s="1">
        <v>5700</v>
      </c>
      <c r="B5708" s="1" t="str">
        <f>"201511017521"</f>
        <v>201511017521</v>
      </c>
      <c r="C5708" s="1" t="s">
        <v>3</v>
      </c>
    </row>
    <row r="5709" spans="1:3" x14ac:dyDescent="0.25">
      <c r="A5709" s="1">
        <v>5701</v>
      </c>
      <c r="B5709" s="1" t="str">
        <f>"201511017995"</f>
        <v>201511017995</v>
      </c>
      <c r="C5709" s="1" t="s">
        <v>3</v>
      </c>
    </row>
    <row r="5710" spans="1:3" x14ac:dyDescent="0.25">
      <c r="A5710" s="1">
        <v>5702</v>
      </c>
      <c r="B5710" s="1" t="str">
        <f>"201511018709"</f>
        <v>201511018709</v>
      </c>
      <c r="C5710" s="1" t="s">
        <v>3</v>
      </c>
    </row>
    <row r="5711" spans="1:3" x14ac:dyDescent="0.25">
      <c r="A5711" s="1">
        <v>5703</v>
      </c>
      <c r="B5711" s="1" t="str">
        <f>"201511019238"</f>
        <v>201511019238</v>
      </c>
      <c r="C5711" s="1" t="s">
        <v>3</v>
      </c>
    </row>
    <row r="5712" spans="1:3" x14ac:dyDescent="0.25">
      <c r="A5712" s="1">
        <v>5704</v>
      </c>
      <c r="B5712" s="1" t="str">
        <f>"201511019783"</f>
        <v>201511019783</v>
      </c>
      <c r="C5712" s="1" t="s">
        <v>3</v>
      </c>
    </row>
    <row r="5713" spans="1:3" x14ac:dyDescent="0.25">
      <c r="A5713" s="1">
        <v>5705</v>
      </c>
      <c r="B5713" s="1" t="str">
        <f>"201511020014"</f>
        <v>201511020014</v>
      </c>
      <c r="C5713" s="1" t="s">
        <v>3</v>
      </c>
    </row>
    <row r="5714" spans="1:3" x14ac:dyDescent="0.25">
      <c r="A5714" s="1">
        <v>5706</v>
      </c>
      <c r="B5714" s="1" t="str">
        <f>"201511020205"</f>
        <v>201511020205</v>
      </c>
      <c r="C5714" s="1" t="s">
        <v>3</v>
      </c>
    </row>
    <row r="5715" spans="1:3" x14ac:dyDescent="0.25">
      <c r="A5715" s="1">
        <v>5707</v>
      </c>
      <c r="B5715" s="1" t="str">
        <f>"201511020209"</f>
        <v>201511020209</v>
      </c>
      <c r="C5715" s="1" t="s">
        <v>3</v>
      </c>
    </row>
    <row r="5716" spans="1:3" x14ac:dyDescent="0.25">
      <c r="A5716" s="1">
        <v>5708</v>
      </c>
      <c r="B5716" s="1" t="str">
        <f>"201511020221"</f>
        <v>201511020221</v>
      </c>
      <c r="C5716" s="1" t="s">
        <v>3</v>
      </c>
    </row>
    <row r="5717" spans="1:3" x14ac:dyDescent="0.25">
      <c r="A5717" s="1">
        <v>5709</v>
      </c>
      <c r="B5717" s="1" t="str">
        <f>"201511020571"</f>
        <v>201511020571</v>
      </c>
      <c r="C5717" s="1" t="s">
        <v>3</v>
      </c>
    </row>
    <row r="5718" spans="1:3" x14ac:dyDescent="0.25">
      <c r="A5718" s="1">
        <v>5710</v>
      </c>
      <c r="B5718" s="1" t="str">
        <f>"201511020781"</f>
        <v>201511020781</v>
      </c>
      <c r="C5718" s="1" t="s">
        <v>3</v>
      </c>
    </row>
    <row r="5719" spans="1:3" x14ac:dyDescent="0.25">
      <c r="A5719" s="1">
        <v>5711</v>
      </c>
      <c r="B5719" s="1" t="str">
        <f>"201511021546"</f>
        <v>201511021546</v>
      </c>
      <c r="C5719" s="1" t="s">
        <v>3</v>
      </c>
    </row>
    <row r="5720" spans="1:3" x14ac:dyDescent="0.25">
      <c r="A5720" s="1">
        <v>5712</v>
      </c>
      <c r="B5720" s="1" t="str">
        <f>"201511021860"</f>
        <v>201511021860</v>
      </c>
      <c r="C5720" s="1" t="s">
        <v>3</v>
      </c>
    </row>
    <row r="5721" spans="1:3" x14ac:dyDescent="0.25">
      <c r="A5721" s="1">
        <v>5713</v>
      </c>
      <c r="B5721" s="1" t="str">
        <f>"201511022401"</f>
        <v>201511022401</v>
      </c>
      <c r="C5721" s="1" t="s">
        <v>3</v>
      </c>
    </row>
    <row r="5722" spans="1:3" x14ac:dyDescent="0.25">
      <c r="A5722" s="1">
        <v>5714</v>
      </c>
      <c r="B5722" s="1" t="str">
        <f>"201511022696"</f>
        <v>201511022696</v>
      </c>
      <c r="C5722" s="1" t="s">
        <v>3</v>
      </c>
    </row>
    <row r="5723" spans="1:3" x14ac:dyDescent="0.25">
      <c r="A5723" s="1">
        <v>5715</v>
      </c>
      <c r="B5723" s="1" t="str">
        <f>"201511025076"</f>
        <v>201511025076</v>
      </c>
      <c r="C5723" s="1" t="s">
        <v>3</v>
      </c>
    </row>
    <row r="5724" spans="1:3" x14ac:dyDescent="0.25">
      <c r="A5724" s="1">
        <v>5716</v>
      </c>
      <c r="B5724" s="1" t="str">
        <f>"201511026439"</f>
        <v>201511026439</v>
      </c>
      <c r="C5724" s="1" t="s">
        <v>3</v>
      </c>
    </row>
    <row r="5725" spans="1:3" x14ac:dyDescent="0.25">
      <c r="A5725" s="1">
        <v>5717</v>
      </c>
      <c r="B5725" s="1" t="str">
        <f>"201511026588"</f>
        <v>201511026588</v>
      </c>
      <c r="C5725" s="1" t="s">
        <v>3</v>
      </c>
    </row>
    <row r="5726" spans="1:3" x14ac:dyDescent="0.25">
      <c r="A5726" s="1">
        <v>5718</v>
      </c>
      <c r="B5726" s="1" t="str">
        <f>"201511028089"</f>
        <v>201511028089</v>
      </c>
      <c r="C5726" s="1" t="s">
        <v>3</v>
      </c>
    </row>
    <row r="5727" spans="1:3" x14ac:dyDescent="0.25">
      <c r="A5727" s="1">
        <v>5719</v>
      </c>
      <c r="B5727" s="1" t="str">
        <f>"201511029052"</f>
        <v>201511029052</v>
      </c>
      <c r="C5727" s="1" t="s">
        <v>3</v>
      </c>
    </row>
    <row r="5728" spans="1:3" x14ac:dyDescent="0.25">
      <c r="A5728" s="1">
        <v>5720</v>
      </c>
      <c r="B5728" s="1" t="str">
        <f>"201511030578"</f>
        <v>201511030578</v>
      </c>
      <c r="C5728" s="1" t="s">
        <v>3</v>
      </c>
    </row>
    <row r="5729" spans="1:3" x14ac:dyDescent="0.25">
      <c r="A5729" s="1">
        <v>5721</v>
      </c>
      <c r="B5729" s="1" t="str">
        <f>"201511031263"</f>
        <v>201511031263</v>
      </c>
      <c r="C5729" s="1" t="s">
        <v>3</v>
      </c>
    </row>
    <row r="5730" spans="1:3" x14ac:dyDescent="0.25">
      <c r="A5730" s="1">
        <v>5722</v>
      </c>
      <c r="B5730" s="1" t="str">
        <f>"201511031979"</f>
        <v>201511031979</v>
      </c>
      <c r="C5730" s="1" t="s">
        <v>3</v>
      </c>
    </row>
    <row r="5731" spans="1:3" x14ac:dyDescent="0.25">
      <c r="A5731" s="1">
        <v>5723</v>
      </c>
      <c r="B5731" s="1" t="str">
        <f>"201511032979"</f>
        <v>201511032979</v>
      </c>
      <c r="C5731" s="1" t="s">
        <v>3</v>
      </c>
    </row>
    <row r="5732" spans="1:3" x14ac:dyDescent="0.25">
      <c r="A5732" s="1">
        <v>5724</v>
      </c>
      <c r="B5732" s="1" t="str">
        <f>"201511033251"</f>
        <v>201511033251</v>
      </c>
      <c r="C5732" s="1" t="s">
        <v>3</v>
      </c>
    </row>
    <row r="5733" spans="1:3" x14ac:dyDescent="0.25">
      <c r="A5733" s="1">
        <v>5725</v>
      </c>
      <c r="B5733" s="1" t="str">
        <f>"201511033604"</f>
        <v>201511033604</v>
      </c>
      <c r="C5733" s="1" t="s">
        <v>3</v>
      </c>
    </row>
    <row r="5734" spans="1:3" x14ac:dyDescent="0.25">
      <c r="A5734" s="1">
        <v>5726</v>
      </c>
      <c r="B5734" s="1" t="str">
        <f>"201511035002"</f>
        <v>201511035002</v>
      </c>
      <c r="C5734" s="1" t="s">
        <v>3</v>
      </c>
    </row>
    <row r="5735" spans="1:3" x14ac:dyDescent="0.25">
      <c r="A5735" s="1">
        <v>5727</v>
      </c>
      <c r="B5735" s="1" t="str">
        <f>"201511035960"</f>
        <v>201511035960</v>
      </c>
      <c r="C5735" s="1" t="s">
        <v>3</v>
      </c>
    </row>
    <row r="5736" spans="1:3" x14ac:dyDescent="0.25">
      <c r="A5736" s="1">
        <v>5728</v>
      </c>
      <c r="B5736" s="1" t="str">
        <f>"201511036093"</f>
        <v>201511036093</v>
      </c>
      <c r="C5736" s="1" t="s">
        <v>3</v>
      </c>
    </row>
    <row r="5737" spans="1:3" x14ac:dyDescent="0.25">
      <c r="A5737" s="1">
        <v>5729</v>
      </c>
      <c r="B5737" s="1" t="str">
        <f>"201511036125"</f>
        <v>201511036125</v>
      </c>
      <c r="C5737" s="1" t="s">
        <v>3</v>
      </c>
    </row>
    <row r="5738" spans="1:3" x14ac:dyDescent="0.25">
      <c r="A5738" s="1">
        <v>5730</v>
      </c>
      <c r="B5738" s="1" t="str">
        <f>"201511036161"</f>
        <v>201511036161</v>
      </c>
      <c r="C5738" s="1" t="s">
        <v>3</v>
      </c>
    </row>
    <row r="5739" spans="1:3" x14ac:dyDescent="0.25">
      <c r="A5739" s="1">
        <v>5731</v>
      </c>
      <c r="B5739" s="1" t="str">
        <f>"201511037020"</f>
        <v>201511037020</v>
      </c>
      <c r="C5739" s="1" t="s">
        <v>3</v>
      </c>
    </row>
    <row r="5740" spans="1:3" x14ac:dyDescent="0.25">
      <c r="A5740" s="1">
        <v>5732</v>
      </c>
      <c r="B5740" s="1" t="str">
        <f>"201511037172"</f>
        <v>201511037172</v>
      </c>
      <c r="C5740" s="1" t="s">
        <v>3</v>
      </c>
    </row>
    <row r="5741" spans="1:3" x14ac:dyDescent="0.25">
      <c r="A5741" s="1">
        <v>5733</v>
      </c>
      <c r="B5741" s="1" t="str">
        <f>"201511038507"</f>
        <v>201511038507</v>
      </c>
      <c r="C5741" s="1" t="s">
        <v>3</v>
      </c>
    </row>
    <row r="5742" spans="1:3" x14ac:dyDescent="0.25">
      <c r="A5742" s="1">
        <v>5734</v>
      </c>
      <c r="B5742" s="1" t="str">
        <f>"201511038779"</f>
        <v>201511038779</v>
      </c>
      <c r="C5742" s="1" t="s">
        <v>3</v>
      </c>
    </row>
    <row r="5743" spans="1:3" x14ac:dyDescent="0.25">
      <c r="A5743" s="1">
        <v>5735</v>
      </c>
      <c r="B5743" s="1" t="str">
        <f>"201511039090"</f>
        <v>201511039090</v>
      </c>
      <c r="C5743" s="1" t="s">
        <v>3</v>
      </c>
    </row>
    <row r="5744" spans="1:3" x14ac:dyDescent="0.25">
      <c r="A5744" s="1">
        <v>5736</v>
      </c>
      <c r="B5744" s="1" t="str">
        <f>"201511039381"</f>
        <v>201511039381</v>
      </c>
      <c r="C5744" s="1" t="s">
        <v>3</v>
      </c>
    </row>
    <row r="5745" spans="1:3" x14ac:dyDescent="0.25">
      <c r="A5745" s="1">
        <v>5737</v>
      </c>
      <c r="B5745" s="1" t="str">
        <f>"201511039624"</f>
        <v>201511039624</v>
      </c>
      <c r="C5745" s="1" t="s">
        <v>3</v>
      </c>
    </row>
    <row r="5746" spans="1:3" x14ac:dyDescent="0.25">
      <c r="A5746" s="1">
        <v>5738</v>
      </c>
      <c r="B5746" s="1" t="str">
        <f>"201511040969"</f>
        <v>201511040969</v>
      </c>
      <c r="C5746" s="1" t="s">
        <v>3</v>
      </c>
    </row>
    <row r="5747" spans="1:3" x14ac:dyDescent="0.25">
      <c r="A5747" s="1">
        <v>5739</v>
      </c>
      <c r="B5747" s="1" t="str">
        <f>"201511041301"</f>
        <v>201511041301</v>
      </c>
      <c r="C5747" s="1" t="s">
        <v>3</v>
      </c>
    </row>
    <row r="5748" spans="1:3" x14ac:dyDescent="0.25">
      <c r="A5748" s="1">
        <v>5740</v>
      </c>
      <c r="B5748" s="1" t="str">
        <f>"201511042038"</f>
        <v>201511042038</v>
      </c>
      <c r="C5748" s="1" t="s">
        <v>3</v>
      </c>
    </row>
    <row r="5749" spans="1:3" x14ac:dyDescent="0.25">
      <c r="A5749" s="1">
        <v>5741</v>
      </c>
      <c r="B5749" s="1" t="str">
        <f>"201511042267"</f>
        <v>201511042267</v>
      </c>
      <c r="C5749" s="1" t="s">
        <v>3</v>
      </c>
    </row>
    <row r="5750" spans="1:3" x14ac:dyDescent="0.25">
      <c r="A5750" s="1">
        <v>5742</v>
      </c>
      <c r="B5750" s="1" t="str">
        <f>"201511042599"</f>
        <v>201511042599</v>
      </c>
      <c r="C5750" s="1" t="s">
        <v>3</v>
      </c>
    </row>
    <row r="5751" spans="1:3" x14ac:dyDescent="0.25">
      <c r="A5751" s="1">
        <v>5743</v>
      </c>
      <c r="B5751" s="1" t="str">
        <f>"201511042668"</f>
        <v>201511042668</v>
      </c>
      <c r="C5751" s="1" t="s">
        <v>3</v>
      </c>
    </row>
    <row r="5752" spans="1:3" x14ac:dyDescent="0.25">
      <c r="A5752" s="1">
        <v>5744</v>
      </c>
      <c r="B5752" s="1" t="str">
        <f>"201511042728"</f>
        <v>201511042728</v>
      </c>
      <c r="C5752" s="1" t="s">
        <v>3</v>
      </c>
    </row>
    <row r="5753" spans="1:3" x14ac:dyDescent="0.25">
      <c r="A5753" s="1">
        <v>5745</v>
      </c>
      <c r="B5753" s="1" t="str">
        <f>"201511043150"</f>
        <v>201511043150</v>
      </c>
      <c r="C5753" s="1" t="s">
        <v>3</v>
      </c>
    </row>
    <row r="5754" spans="1:3" x14ac:dyDescent="0.25">
      <c r="A5754" s="1">
        <v>5746</v>
      </c>
      <c r="B5754" s="1" t="str">
        <f>"201511043444"</f>
        <v>201511043444</v>
      </c>
      <c r="C5754" s="1" t="s">
        <v>3</v>
      </c>
    </row>
    <row r="5755" spans="1:3" x14ac:dyDescent="0.25">
      <c r="A5755" s="1">
        <v>5747</v>
      </c>
      <c r="B5755" s="1" t="str">
        <f>"201511043533"</f>
        <v>201511043533</v>
      </c>
      <c r="C5755" s="1" t="s">
        <v>3</v>
      </c>
    </row>
    <row r="5756" spans="1:3" x14ac:dyDescent="0.25">
      <c r="A5756" s="1">
        <v>5748</v>
      </c>
      <c r="B5756" s="1" t="str">
        <f>"201512000040"</f>
        <v>201512000040</v>
      </c>
      <c r="C5756" s="1" t="s">
        <v>3</v>
      </c>
    </row>
    <row r="5757" spans="1:3" x14ac:dyDescent="0.25">
      <c r="A5757" s="1">
        <v>5749</v>
      </c>
      <c r="B5757" s="1" t="str">
        <f>"201512000142"</f>
        <v>201512000142</v>
      </c>
      <c r="C5757" s="1" t="s">
        <v>3</v>
      </c>
    </row>
    <row r="5758" spans="1:3" x14ac:dyDescent="0.25">
      <c r="A5758" s="1">
        <v>5750</v>
      </c>
      <c r="B5758" s="1" t="str">
        <f>"201512000698"</f>
        <v>201512000698</v>
      </c>
      <c r="C5758" s="1" t="s">
        <v>3</v>
      </c>
    </row>
    <row r="5759" spans="1:3" x14ac:dyDescent="0.25">
      <c r="A5759" s="1">
        <v>5751</v>
      </c>
      <c r="B5759" s="1" t="str">
        <f>"201512000720"</f>
        <v>201512000720</v>
      </c>
      <c r="C5759" s="1" t="s">
        <v>3</v>
      </c>
    </row>
    <row r="5760" spans="1:3" x14ac:dyDescent="0.25">
      <c r="A5760" s="1">
        <v>5752</v>
      </c>
      <c r="B5760" s="1" t="str">
        <f>"201512000863"</f>
        <v>201512000863</v>
      </c>
      <c r="C5760" s="1" t="s">
        <v>3</v>
      </c>
    </row>
    <row r="5761" spans="1:3" x14ac:dyDescent="0.25">
      <c r="A5761" s="1">
        <v>5753</v>
      </c>
      <c r="B5761" s="1" t="str">
        <f>"201512000989"</f>
        <v>201512000989</v>
      </c>
      <c r="C5761" s="1" t="s">
        <v>3</v>
      </c>
    </row>
    <row r="5762" spans="1:3" x14ac:dyDescent="0.25">
      <c r="A5762" s="1">
        <v>5754</v>
      </c>
      <c r="B5762" s="1" t="str">
        <f>"201512001433"</f>
        <v>201512001433</v>
      </c>
      <c r="C5762" s="1" t="s">
        <v>3</v>
      </c>
    </row>
    <row r="5763" spans="1:3" x14ac:dyDescent="0.25">
      <c r="A5763" s="1">
        <v>5755</v>
      </c>
      <c r="B5763" s="1" t="str">
        <f>"201512001476"</f>
        <v>201512001476</v>
      </c>
      <c r="C5763" s="1" t="s">
        <v>3</v>
      </c>
    </row>
    <row r="5764" spans="1:3" x14ac:dyDescent="0.25">
      <c r="A5764" s="1">
        <v>5756</v>
      </c>
      <c r="B5764" s="1" t="str">
        <f>"201512001657"</f>
        <v>201512001657</v>
      </c>
      <c r="C5764" s="1" t="s">
        <v>3</v>
      </c>
    </row>
    <row r="5765" spans="1:3" x14ac:dyDescent="0.25">
      <c r="A5765" s="1">
        <v>5757</v>
      </c>
      <c r="B5765" s="1" t="str">
        <f>"201512001721"</f>
        <v>201512001721</v>
      </c>
      <c r="C5765" s="1" t="s">
        <v>3</v>
      </c>
    </row>
    <row r="5766" spans="1:3" x14ac:dyDescent="0.25">
      <c r="A5766" s="1">
        <v>5758</v>
      </c>
      <c r="B5766" s="1" t="str">
        <f>"201512002398"</f>
        <v>201512002398</v>
      </c>
      <c r="C5766" s="1" t="s">
        <v>3</v>
      </c>
    </row>
    <row r="5767" spans="1:3" x14ac:dyDescent="0.25">
      <c r="A5767" s="1">
        <v>5759</v>
      </c>
      <c r="B5767" s="1" t="str">
        <f>"201512002924"</f>
        <v>201512002924</v>
      </c>
      <c r="C5767" s="1" t="s">
        <v>3</v>
      </c>
    </row>
    <row r="5768" spans="1:3" x14ac:dyDescent="0.25">
      <c r="A5768" s="1">
        <v>5760</v>
      </c>
      <c r="B5768" s="1" t="str">
        <f>"201512003015"</f>
        <v>201512003015</v>
      </c>
      <c r="C5768" s="1" t="s">
        <v>3</v>
      </c>
    </row>
    <row r="5769" spans="1:3" x14ac:dyDescent="0.25">
      <c r="A5769" s="1">
        <v>5761</v>
      </c>
      <c r="B5769" s="1" t="str">
        <f>"201512003711"</f>
        <v>201512003711</v>
      </c>
      <c r="C5769" s="1" t="s">
        <v>3</v>
      </c>
    </row>
    <row r="5770" spans="1:3" x14ac:dyDescent="0.25">
      <c r="A5770" s="1">
        <v>5762</v>
      </c>
      <c r="B5770" s="1" t="str">
        <f>"201512004167"</f>
        <v>201512004167</v>
      </c>
      <c r="C5770" s="1" t="s">
        <v>3</v>
      </c>
    </row>
    <row r="5771" spans="1:3" x14ac:dyDescent="0.25">
      <c r="A5771" s="1">
        <v>5763</v>
      </c>
      <c r="B5771" s="1" t="str">
        <f>"201512005457"</f>
        <v>201512005457</v>
      </c>
      <c r="C5771" s="1" t="s">
        <v>3</v>
      </c>
    </row>
    <row r="5772" spans="1:3" x14ac:dyDescent="0.25">
      <c r="A5772" s="1">
        <v>5764</v>
      </c>
      <c r="B5772" s="1" t="str">
        <f>"201512005552"</f>
        <v>201512005552</v>
      </c>
      <c r="C5772" s="1" t="s">
        <v>3</v>
      </c>
    </row>
    <row r="5773" spans="1:3" x14ac:dyDescent="0.25">
      <c r="A5773" s="1">
        <v>5765</v>
      </c>
      <c r="B5773" s="1" t="str">
        <f>"201512005562"</f>
        <v>201512005562</v>
      </c>
      <c r="C5773" s="1" t="s">
        <v>3</v>
      </c>
    </row>
    <row r="5774" spans="1:3" x14ac:dyDescent="0.25">
      <c r="A5774" s="1">
        <v>5766</v>
      </c>
      <c r="B5774" s="1" t="str">
        <f>"201601000161"</f>
        <v>201601000161</v>
      </c>
      <c r="C5774" s="1" t="s">
        <v>3</v>
      </c>
    </row>
    <row r="5775" spans="1:3" x14ac:dyDescent="0.25">
      <c r="A5775" s="1">
        <v>5767</v>
      </c>
      <c r="B5775" s="1" t="str">
        <f>"201601000191"</f>
        <v>201601000191</v>
      </c>
      <c r="C5775" s="1" t="s">
        <v>3</v>
      </c>
    </row>
    <row r="5776" spans="1:3" x14ac:dyDescent="0.25">
      <c r="A5776" s="1">
        <v>5768</v>
      </c>
      <c r="B5776" s="1" t="str">
        <f>"201601000662"</f>
        <v>201601000662</v>
      </c>
      <c r="C5776" s="1" t="s">
        <v>3</v>
      </c>
    </row>
    <row r="5777" spans="1:3" x14ac:dyDescent="0.25">
      <c r="A5777" s="1">
        <v>5769</v>
      </c>
      <c r="B5777" s="1" t="str">
        <f>"201601000682"</f>
        <v>201601000682</v>
      </c>
      <c r="C5777" s="1" t="s">
        <v>3</v>
      </c>
    </row>
    <row r="5778" spans="1:3" x14ac:dyDescent="0.25">
      <c r="A5778" s="1">
        <v>5770</v>
      </c>
      <c r="B5778" s="1" t="str">
        <f>"201601000736"</f>
        <v>201601000736</v>
      </c>
      <c r="C5778" s="1" t="s">
        <v>3</v>
      </c>
    </row>
    <row r="5779" spans="1:3" x14ac:dyDescent="0.25">
      <c r="A5779" s="1">
        <v>5771</v>
      </c>
      <c r="B5779" s="1" t="str">
        <f>"201601000760"</f>
        <v>201601000760</v>
      </c>
      <c r="C5779" s="1" t="s">
        <v>3</v>
      </c>
    </row>
    <row r="5780" spans="1:3" x14ac:dyDescent="0.25">
      <c r="A5780" s="1">
        <v>5772</v>
      </c>
      <c r="B5780" s="1" t="str">
        <f>"201601000913"</f>
        <v>201601000913</v>
      </c>
      <c r="C5780" s="1" t="s">
        <v>3</v>
      </c>
    </row>
    <row r="5781" spans="1:3" x14ac:dyDescent="0.25">
      <c r="A5781" s="1">
        <v>5773</v>
      </c>
      <c r="B5781" s="1" t="str">
        <f>"201601000971"</f>
        <v>201601000971</v>
      </c>
      <c r="C5781" s="1" t="s">
        <v>3</v>
      </c>
    </row>
    <row r="5782" spans="1:3" x14ac:dyDescent="0.25">
      <c r="A5782" s="1">
        <v>5774</v>
      </c>
      <c r="B5782" s="1" t="str">
        <f>"201601000988"</f>
        <v>201601000988</v>
      </c>
      <c r="C5782" s="1" t="s">
        <v>3</v>
      </c>
    </row>
    <row r="5783" spans="1:3" x14ac:dyDescent="0.25">
      <c r="A5783" s="1">
        <v>5775</v>
      </c>
      <c r="B5783" s="1" t="str">
        <f>"201601001123"</f>
        <v>201601001123</v>
      </c>
      <c r="C5783" s="1" t="s">
        <v>3</v>
      </c>
    </row>
    <row r="5784" spans="1:3" x14ac:dyDescent="0.25">
      <c r="A5784" s="1">
        <v>5776</v>
      </c>
      <c r="B5784" s="1" t="str">
        <f>"201601001347"</f>
        <v>201601001347</v>
      </c>
      <c r="C5784" s="1" t="s">
        <v>3</v>
      </c>
    </row>
    <row r="5785" spans="1:3" x14ac:dyDescent="0.25">
      <c r="A5785" s="1">
        <v>5777</v>
      </c>
      <c r="B5785" s="1" t="str">
        <f>"201601001382"</f>
        <v>201601001382</v>
      </c>
      <c r="C5785" s="1" t="s">
        <v>3</v>
      </c>
    </row>
    <row r="5786" spans="1:3" x14ac:dyDescent="0.25">
      <c r="A5786" s="1">
        <v>5778</v>
      </c>
      <c r="B5786" s="1" t="str">
        <f>"201602000027"</f>
        <v>201602000027</v>
      </c>
      <c r="C5786" s="1" t="s">
        <v>3</v>
      </c>
    </row>
    <row r="5787" spans="1:3" x14ac:dyDescent="0.25">
      <c r="A5787" s="1">
        <v>5779</v>
      </c>
      <c r="B5787" s="1" t="str">
        <f>"201602000194"</f>
        <v>201602000194</v>
      </c>
      <c r="C5787" s="1" t="s">
        <v>3</v>
      </c>
    </row>
    <row r="5788" spans="1:3" x14ac:dyDescent="0.25">
      <c r="A5788" s="1">
        <v>5780</v>
      </c>
      <c r="B5788" s="1" t="str">
        <f>"201602000406"</f>
        <v>201602000406</v>
      </c>
      <c r="C5788" s="1" t="s">
        <v>3</v>
      </c>
    </row>
    <row r="5789" spans="1:3" x14ac:dyDescent="0.25">
      <c r="A5789" s="1">
        <v>5781</v>
      </c>
      <c r="B5789" s="1" t="str">
        <f>"201603000460"</f>
        <v>201603000460</v>
      </c>
      <c r="C5789" s="1" t="s">
        <v>3</v>
      </c>
    </row>
    <row r="5790" spans="1:3" x14ac:dyDescent="0.25">
      <c r="A5790" s="1">
        <v>5782</v>
      </c>
      <c r="B5790" s="1" t="str">
        <f>"201603000502"</f>
        <v>201603000502</v>
      </c>
      <c r="C5790" s="1" t="s">
        <v>3</v>
      </c>
    </row>
    <row r="5791" spans="1:3" x14ac:dyDescent="0.25">
      <c r="A5791" s="1">
        <v>5783</v>
      </c>
      <c r="B5791" s="1" t="str">
        <f>"201603000529"</f>
        <v>201603000529</v>
      </c>
      <c r="C5791" s="1" t="s">
        <v>3</v>
      </c>
    </row>
    <row r="5792" spans="1:3" x14ac:dyDescent="0.25">
      <c r="A5792" s="1">
        <v>5784</v>
      </c>
      <c r="B5792" s="1" t="str">
        <f>"201604001179"</f>
        <v>201604001179</v>
      </c>
      <c r="C5792" s="1" t="s">
        <v>3</v>
      </c>
    </row>
    <row r="5793" spans="1:3" x14ac:dyDescent="0.25">
      <c r="A5793" s="1">
        <v>5785</v>
      </c>
      <c r="B5793" s="1" t="str">
        <f>"201604001279"</f>
        <v>201604001279</v>
      </c>
      <c r="C5793" s="1" t="s">
        <v>3</v>
      </c>
    </row>
    <row r="5794" spans="1:3" x14ac:dyDescent="0.25">
      <c r="A5794" s="1">
        <v>5786</v>
      </c>
      <c r="B5794" s="1" t="str">
        <f>"201604001492"</f>
        <v>201604001492</v>
      </c>
      <c r="C5794" s="1" t="s">
        <v>3</v>
      </c>
    </row>
    <row r="5795" spans="1:3" x14ac:dyDescent="0.25">
      <c r="A5795" s="1">
        <v>5787</v>
      </c>
      <c r="B5795" s="1" t="str">
        <f>"201604001679"</f>
        <v>201604001679</v>
      </c>
      <c r="C5795" s="1" t="s">
        <v>3</v>
      </c>
    </row>
    <row r="5796" spans="1:3" x14ac:dyDescent="0.25">
      <c r="A5796" s="1">
        <v>5788</v>
      </c>
      <c r="B5796" s="1" t="str">
        <f>"201604002014"</f>
        <v>201604002014</v>
      </c>
      <c r="C5796" s="1" t="s">
        <v>3</v>
      </c>
    </row>
    <row r="5797" spans="1:3" x14ac:dyDescent="0.25">
      <c r="A5797" s="1">
        <v>5789</v>
      </c>
      <c r="B5797" s="1" t="str">
        <f>"201604002383"</f>
        <v>201604002383</v>
      </c>
      <c r="C5797" s="1" t="s">
        <v>3</v>
      </c>
    </row>
    <row r="5798" spans="1:3" x14ac:dyDescent="0.25">
      <c r="A5798" s="1">
        <v>5790</v>
      </c>
      <c r="B5798" s="1" t="str">
        <f>"201604002559"</f>
        <v>201604002559</v>
      </c>
      <c r="C5798" s="1" t="s">
        <v>3</v>
      </c>
    </row>
    <row r="5799" spans="1:3" x14ac:dyDescent="0.25">
      <c r="A5799" s="1">
        <v>5791</v>
      </c>
      <c r="B5799" s="1" t="str">
        <f>"201604004685"</f>
        <v>201604004685</v>
      </c>
      <c r="C5799" s="1" t="s">
        <v>3</v>
      </c>
    </row>
    <row r="5800" spans="1:3" x14ac:dyDescent="0.25">
      <c r="A5800" s="1">
        <v>5792</v>
      </c>
      <c r="B5800" s="1" t="str">
        <f>"201604004924"</f>
        <v>201604004924</v>
      </c>
      <c r="C5800" s="1" t="s">
        <v>3</v>
      </c>
    </row>
    <row r="5801" spans="1:3" x14ac:dyDescent="0.25">
      <c r="A5801" s="1">
        <v>5793</v>
      </c>
      <c r="B5801" s="1" t="str">
        <f>"201604005271"</f>
        <v>201604005271</v>
      </c>
      <c r="C5801" s="1" t="s">
        <v>3</v>
      </c>
    </row>
    <row r="5802" spans="1:3" x14ac:dyDescent="0.25">
      <c r="A5802" s="1">
        <v>5794</v>
      </c>
      <c r="B5802" s="1" t="str">
        <f>"201605000049"</f>
        <v>201605000049</v>
      </c>
      <c r="C5802" s="1" t="s">
        <v>3</v>
      </c>
    </row>
    <row r="5803" spans="1:3" x14ac:dyDescent="0.25">
      <c r="A5803" s="1">
        <v>5795</v>
      </c>
      <c r="B5803" s="1" t="str">
        <f>"201607111028"</f>
        <v>201607111028</v>
      </c>
      <c r="C5803" s="1" t="s">
        <v>3</v>
      </c>
    </row>
    <row r="5804" spans="1:3" x14ac:dyDescent="0.25">
      <c r="A5804" s="1">
        <v>5796</v>
      </c>
      <c r="B5804" s="1" t="str">
        <f>"201607121066"</f>
        <v>201607121066</v>
      </c>
      <c r="C5804" s="1" t="s">
        <v>3</v>
      </c>
    </row>
  </sheetData>
  <sortState ref="A9:C5804">
    <sortCondition ref="B9:B5804"/>
  </sortState>
  <pageMargins left="0.51181102362204722" right="0.31496062992125984" top="0.74803149606299213" bottom="0.74803149606299213" header="0.31496062992125984" footer="0.31496062992125984"/>
  <pageSetup paperSize="9" scale="85" fitToHeight="0" orientation="portrait" r:id="rId1"/>
  <headerFooter>
    <oddHeader>&amp;LΑΣΕΠ-ΚΕΔ 03/02/2023</oddHeader>
    <oddFooter>&amp;CΣελίδα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1Γ_2022_ΠΕ_ΑΠΟΡΡΙΠΤΕΟΙ</vt:lpstr>
      <vt:lpstr>'1Γ_2022_ΠΕ_ΑΠΟΡΡΙΠΤΕΟΙ'!Print_Titles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Vrakatselis Panagiotis</dc:creator>
  <cp:lastModifiedBy>Vrakatselis Panagiotis</cp:lastModifiedBy>
  <cp:lastPrinted>2023-02-02T20:40:16Z</cp:lastPrinted>
  <dcterms:created xsi:type="dcterms:W3CDTF">2023-02-02T14:36:33Z</dcterms:created>
  <dcterms:modified xsi:type="dcterms:W3CDTF">2023-02-03T14:07:12Z</dcterms:modified>
</cp:coreProperties>
</file>